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mc:AlternateContent xmlns:mc="http://schemas.openxmlformats.org/markup-compatibility/2006">
    <mc:Choice Requires="x15">
      <x15ac:absPath xmlns:x15ac="http://schemas.microsoft.com/office/spreadsheetml/2010/11/ac" url="C:\WSL\04-CAF\CODES\src\locales\"/>
    </mc:Choice>
  </mc:AlternateContent>
  <xr:revisionPtr revIDLastSave="0" documentId="13_ncr:1_{9980A7E7-0955-4D75-B6DB-32D09D910BA4}" xr6:coauthVersionLast="47" xr6:coauthVersionMax="47" xr10:uidLastSave="{00000000-0000-0000-0000-000000000000}"/>
  <bookViews>
    <workbookView xWindow="390" yWindow="390" windowWidth="21600" windowHeight="11295" xr2:uid="{E0729B5C-DF73-4718-BA4C-647DD748988B}"/>
  </bookViews>
  <sheets>
    <sheet name="SbN" sheetId="3" r:id="rId1"/>
    <sheet name="Tipologías" sheetId="5" state="hidden" r:id="rId2"/>
    <sheet name="Desafios" sheetId="4" state="hidden" r:id="rId3"/>
    <sheet name="Hoja4" sheetId="8" state="hidden" r:id="rId4"/>
    <sheet name="Costos" sheetId="6" state="hidden" r:id="rId5"/>
    <sheet name="Fichas" sheetId="2" r:id="rId6"/>
  </sheets>
  <definedNames>
    <definedName name="Agroforestería">SbN!$C$22</definedName>
    <definedName name="Área_de_filtro_verde">SbN!$C$13</definedName>
    <definedName name="_xlnm.Print_Area" localSheetId="5">Fichas!$A$1:$U$75</definedName>
    <definedName name="Canales_vegetados">SbN!$C$15</definedName>
    <definedName name="Conservación_del_bosque">SbN!$C$3</definedName>
    <definedName name="Cosecha_de_agua">SbN!$C$23</definedName>
    <definedName name="Espacios_verdes">SbN!$C$20</definedName>
    <definedName name="Estanque_de_bioretención">SbN!$C$10</definedName>
    <definedName name="Foto_ficha">INDEX(SbN!$C$3:$C$23,MATCH(Fichas!$B$2,SbN!$B$3:$B$23,0))</definedName>
    <definedName name="Humedales_artificiales">SbN!$C$12</definedName>
    <definedName name="Icono_tipologia">INDEX(Tipologías!$B$2:$B$7,MATCH(Fichas!$E$16,Tipologías!$A$2:$A$7,0))</definedName>
    <definedName name="Ilustracion">INDIRECT(Fichas!$I$34)</definedName>
    <definedName name="Jardines_de_lluvia">SbN!$C$11</definedName>
    <definedName name="Llanuras_de_inundación">SbN!$C$8</definedName>
    <definedName name="Parque_inundable">SbN!$C$16</definedName>
    <definedName name="Pavimentos_verdes_adaptados">SbN!$C$18</definedName>
    <definedName name="Renaturalización_de_cuerpos_de_agua">SbN!$C$9</definedName>
    <definedName name="Restauración_activa___Enriquecimiento">SbN!$C$6</definedName>
    <definedName name="Restauración_activa_–_Nucleación">SbN!$C$5</definedName>
    <definedName name="Restauración_de_vegetación_riparia">SbN!$C$7</definedName>
    <definedName name="Restauración_pasiva">SbN!$C$4</definedName>
    <definedName name="Silvicultura_de_cuenca_urbana">SbN!$C$21</definedName>
    <definedName name="Techos_verdes">SbN!$C$17</definedName>
    <definedName name="Vías_ciclo_pedestres_con_pavimento_verde">SbN!$C$19</definedName>
    <definedName name="Zanjas_de_infiltración">SbN!$C$14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3" i="3" l="1"/>
  <c r="C68" i="2"/>
  <c r="I34" i="2"/>
  <c r="I7" i="2"/>
  <c r="E16" i="2"/>
  <c r="S72" i="2"/>
  <c r="R72" i="2"/>
  <c r="Q72" i="2"/>
  <c r="S71" i="2"/>
  <c r="R71" i="2"/>
  <c r="Q71" i="2"/>
  <c r="S70" i="2"/>
  <c r="R70" i="2"/>
  <c r="Q70" i="2"/>
  <c r="C62" i="2"/>
  <c r="C60" i="2"/>
  <c r="C58" i="2"/>
  <c r="C56" i="2"/>
  <c r="C50" i="2"/>
  <c r="C48" i="2"/>
  <c r="C46" i="2"/>
  <c r="C44" i="2"/>
  <c r="C10" i="2"/>
  <c r="C8" i="2"/>
  <c r="L4" i="3"/>
  <c r="M4" i="3"/>
  <c r="L5" i="3"/>
  <c r="M5" i="3"/>
  <c r="L6" i="3"/>
  <c r="M6" i="3"/>
  <c r="L7" i="3"/>
  <c r="M7" i="3"/>
  <c r="L8" i="3"/>
  <c r="M8" i="3"/>
  <c r="L9" i="3"/>
  <c r="M9" i="3"/>
  <c r="L10" i="3"/>
  <c r="M10" i="3"/>
  <c r="L11" i="3"/>
  <c r="M11" i="3"/>
  <c r="L12" i="3"/>
  <c r="M12" i="3"/>
  <c r="L13" i="3"/>
  <c r="M13" i="3"/>
  <c r="L14" i="3"/>
  <c r="M14" i="3"/>
  <c r="L15" i="3"/>
  <c r="M15" i="3"/>
  <c r="L16" i="3"/>
  <c r="M16" i="3"/>
  <c r="L17" i="3"/>
  <c r="M17" i="3"/>
  <c r="L18" i="3"/>
  <c r="M18" i="3"/>
  <c r="L19" i="3"/>
  <c r="M19" i="3"/>
  <c r="L20" i="3"/>
  <c r="M20" i="3"/>
  <c r="L21" i="3"/>
  <c r="M21" i="3"/>
  <c r="L22" i="3"/>
  <c r="M22" i="3"/>
  <c r="L23" i="3"/>
  <c r="M23" i="3"/>
  <c r="M3" i="3"/>
  <c r="H4" i="3"/>
  <c r="I4" i="3"/>
  <c r="J4" i="3"/>
  <c r="K4" i="3"/>
  <c r="H5" i="3"/>
  <c r="I5" i="3"/>
  <c r="J5" i="3"/>
  <c r="K5" i="3"/>
  <c r="H6" i="3"/>
  <c r="I6" i="3"/>
  <c r="J6" i="3"/>
  <c r="K6" i="3"/>
  <c r="H7" i="3"/>
  <c r="I7" i="3"/>
  <c r="J7" i="3"/>
  <c r="K7" i="3"/>
  <c r="H8" i="3"/>
  <c r="I8" i="3"/>
  <c r="J8" i="3"/>
  <c r="K8" i="3"/>
  <c r="H9" i="3"/>
  <c r="C24" i="2" s="1"/>
  <c r="I9" i="3"/>
  <c r="J9" i="3"/>
  <c r="K9" i="3"/>
  <c r="H10" i="3"/>
  <c r="I10" i="3"/>
  <c r="J10" i="3"/>
  <c r="K10" i="3"/>
  <c r="H11" i="3"/>
  <c r="I11" i="3"/>
  <c r="J11" i="3"/>
  <c r="K11" i="3"/>
  <c r="H12" i="3"/>
  <c r="I12" i="3"/>
  <c r="J12" i="3"/>
  <c r="K12" i="3"/>
  <c r="H13" i="3"/>
  <c r="I13" i="3"/>
  <c r="J13" i="3"/>
  <c r="K13" i="3"/>
  <c r="H14" i="3"/>
  <c r="I14" i="3"/>
  <c r="J14" i="3"/>
  <c r="K14" i="3"/>
  <c r="H15" i="3"/>
  <c r="I15" i="3"/>
  <c r="J15" i="3"/>
  <c r="K15" i="3"/>
  <c r="H16" i="3"/>
  <c r="I16" i="3"/>
  <c r="J16" i="3"/>
  <c r="K16" i="3"/>
  <c r="H17" i="3"/>
  <c r="I17" i="3"/>
  <c r="J17" i="3"/>
  <c r="K17" i="3"/>
  <c r="H18" i="3"/>
  <c r="I18" i="3"/>
  <c r="J18" i="3"/>
  <c r="K18" i="3"/>
  <c r="H19" i="3"/>
  <c r="I19" i="3"/>
  <c r="J19" i="3"/>
  <c r="K19" i="3"/>
  <c r="H20" i="3"/>
  <c r="I20" i="3"/>
  <c r="J20" i="3"/>
  <c r="K20" i="3"/>
  <c r="H21" i="3"/>
  <c r="I21" i="3"/>
  <c r="J21" i="3"/>
  <c r="K21" i="3"/>
  <c r="H22" i="3"/>
  <c r="I22" i="3"/>
  <c r="J22" i="3"/>
  <c r="K22" i="3"/>
  <c r="H23" i="3"/>
  <c r="I23" i="3"/>
  <c r="J23" i="3"/>
  <c r="K23" i="3"/>
  <c r="I3" i="3"/>
  <c r="J3" i="3"/>
  <c r="K3" i="3"/>
  <c r="H3" i="3"/>
  <c r="E38" i="2" l="1"/>
  <c r="E36" i="2"/>
  <c r="C30" i="2"/>
  <c r="C28" i="2"/>
  <c r="C26"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tc={89B033EF-4C3B-42B4-B49F-4972BA55561B}</author>
  </authors>
  <commentList>
    <comment ref="A18" authorId="0" shapeId="0" xr:uid="{89B033EF-4C3B-42B4-B49F-4972BA55561B}">
      <text>
        <t xml:space="preserve">[Comentario encadenado]
Su versión de Excel le permite leer este comentario encadenado; sin embargo, las ediciones que se apliquen se quitarán si el archivo se abre en una versión más reciente de Excel. Más información: https://go.microsoft.com/fwlink/?linkid=870924
Comentario:
    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
      </text>
    </comment>
  </commentList>
</comments>
</file>

<file path=xl/sharedStrings.xml><?xml version="1.0" encoding="utf-8"?>
<sst xmlns="http://schemas.openxmlformats.org/spreadsheetml/2006/main" count="812" uniqueCount="344">
  <si>
    <t>ID</t>
  </si>
  <si>
    <t>SbN</t>
  </si>
  <si>
    <t>Ilustración</t>
  </si>
  <si>
    <t>Tipología</t>
  </si>
  <si>
    <t>Definición</t>
  </si>
  <si>
    <t>ámbito</t>
  </si>
  <si>
    <t>Desafíos</t>
  </si>
  <si>
    <t>Costo</t>
  </si>
  <si>
    <t>Ventajas</t>
  </si>
  <si>
    <t>Limitaciones</t>
  </si>
  <si>
    <t>Principales limitaciones</t>
  </si>
  <si>
    <t>Aplicaciones comunes</t>
  </si>
  <si>
    <t>Ambiental</t>
  </si>
  <si>
    <t>Económico</t>
  </si>
  <si>
    <t>Social</t>
  </si>
  <si>
    <t>Rural</t>
  </si>
  <si>
    <t>Urbano</t>
  </si>
  <si>
    <t>Inundaciones</t>
  </si>
  <si>
    <t>Escasez de agua</t>
  </si>
  <si>
    <t>sedimentos</t>
  </si>
  <si>
    <t>nutrientes</t>
  </si>
  <si>
    <t>Min</t>
  </si>
  <si>
    <t>Max</t>
  </si>
  <si>
    <t>Corto plazo</t>
  </si>
  <si>
    <t>Mediano plazo</t>
  </si>
  <si>
    <t>Largo plazo</t>
  </si>
  <si>
    <t>Conservación del bosque</t>
  </si>
  <si>
    <t>Restauración ecológica y conservación</t>
  </si>
  <si>
    <t>La conservación del bosque es una Solución basada en la Naturaleza (SbN) que comprende estrategias orientadas a proteger, mantener y recuperar ecosistemas forestales nativos, con el fin de conservar su biodiversidad, regular los ciclos hidrológicos y climáticos, y sostener los medios de vida de las comunidades que dependen de ellos. Esta SbN reconoce al bosque como capital natural esencial por sus funciones ecológicas —como la captura de carbono, provisión de hábitat, regulación térmica y disponibilidad de agua—, así como por su valor cultural, social y económico. Sus mecanismos incluyen zonificación forestal, concesiones comunitarias, acuerdos de conservación y esquemas de pagos por servicios ecosistémicos (PSE). Su implementación requiere un enfoque socioecológico que respete las dinámicas territoriales, fortalezca capacidades locales y establezca incentivos que articulen la conservación con el uso sostenible.</t>
  </si>
  <si>
    <t>X</t>
  </si>
  <si>
    <t>Captura de carbono y mitigación del cambio climático</t>
  </si>
  <si>
    <t>Sostenimiento de servicios ecosistémicos</t>
  </si>
  <si>
    <t>Resiliencia socioecológica y medios de vida</t>
  </si>
  <si>
    <t>Prevención de conflictos territoriales y protección cultural</t>
  </si>
  <si>
    <t>Presiones extractivas y conflictos de uso</t>
  </si>
  <si>
    <t>Inseguridad en la tenencia y debilidad institucional</t>
  </si>
  <si>
    <t>Asimetrías económicas en pagos por conservación</t>
  </si>
  <si>
    <t>Eficacia ecológica variable</t>
  </si>
  <si>
    <t>• Zonas con cobertura boscosa remanente o en buen estado de conservación
• Áreas protegidas, territorios indígenas o colectivos con reconocimiento legal
• Territorios con gobernanza local y capacidad de manejo comunitario
• Predios rurales o periurbanos con funciones ecosistémicas estratégicas (cuencas, recarga, biodiversidad)</t>
  </si>
  <si>
    <t>Alto</t>
  </si>
  <si>
    <t>Muy alto</t>
  </si>
  <si>
    <t>Bajo</t>
  </si>
  <si>
    <t>Medio</t>
  </si>
  <si>
    <t>Restauración pasiva</t>
  </si>
  <si>
    <t>La restauración pasiva es una Solución basada en la Naturaleza (SbN) orientada a la recuperación de ecosistemas degradados mediante la eliminación de factores de perturbación o presiones humanas, permitiendo que la regeneración ocurra de forma natural, sin intervenciones directas como la plantación de especies. Esta SbN aprovecha la capacidad de resiliencia del ecosistema para retornar a una trayectoria funcional mediante procesos como la germinación desde el banco de semillas, el rebrote o la dispersión natural desde áreas cercanas. Es considerada una opción rentable frente a métodos más intensivos, siempre que exista un potencial de regeneración suficiente. Su efectividad depende de las condiciones biofísicas del sitio, la conectividad del paisaje y la intensidad del deterioro previo. También es conocida como regeneración natural espontánea, recuperación no asistida o colonización natural, y es especialmente útil en zonas donde la presión antrópica puede ser controlada de manera efectiva.</t>
  </si>
  <si>
    <t>Alta costo-efectividad</t>
  </si>
  <si>
    <t>Aprovechamiento de procesos ecológicos naturales</t>
  </si>
  <si>
    <t>Recuperación de funciones ecosistémicas</t>
  </si>
  <si>
    <t>Provisión de hábitat funcional y conservación de la biodiversidad</t>
  </si>
  <si>
    <t>Alta dependencia de condiciones del sitio</t>
  </si>
  <si>
    <t>Velocidad de recuperación limitada</t>
  </si>
  <si>
    <t>Baja efectividad en condiciones extremas</t>
  </si>
  <si>
    <t>Vulnerabilidad a disturbios persistentes</t>
  </si>
  <si>
    <t xml:space="preserve">• Áreas degradadas donde basta con eliminar el disturbio (deforestación, pastoreo, cultivo) para activar la sucesión natural
• Pastizales abandonados, sabanas y tierras agrícolas en desuso con potencial de regeneración espontánea
• Ecosistemas de montaña, riberas y zonas riparias con conectividad hidrológica y condiciones edáficas favorables
• Sitios afectados por disturbios de baja a media severidad (incendios, invasoras) que mantienen capacidad de recuperación
</t>
  </si>
  <si>
    <t>Restauración activa – Nucleación</t>
  </si>
  <si>
    <t>La restauración activa mediante nucleación es una Solución basada en la Naturaleza (SbN) que combina la plantación estratégica de árboles con la sucesión natural para acelerar la recuperación de hábitats forestales. Consiste en establecer islas o núcleos de vegetación en zonas clave del sitio a restaurar, en lugar de realizar plantaciones homogéneas. Estas islas cumplen funciones ecológicas esenciales: atraen dispersores, generan sombra que inhibe especies no deseadas y actúan como fuentes de semillas para facilitar la regeneración en áreas adyacentes. Este enfoque imita procesos naturales de sucesión, promoviendo una recuperación progresiva del ecosistema. Su efectividad depende de condiciones abióticas y bióticas favorables que permitan la expansión natural desde los núcleos. Esta SbN representa una opción intermedia entre la restauración pasiva y la plantación intensiva, con menores costos de mantenimiento, mayor heterogeneidad estructural y la posibilidad de incluir especies de valor social, lo que refuerza su utilidad en contextos rurales y comunitarios.</t>
  </si>
  <si>
    <t>Reducción de costos y eficiencia operativa</t>
  </si>
  <si>
    <t>Aceleración de la regeneración natural</t>
  </si>
  <si>
    <t>Heterogeneidad estructural y funcional</t>
  </si>
  <si>
    <t>Flexibilidad para adaptación social y ecológica</t>
  </si>
  <si>
    <t>Dependencia de condiciones ecológicas favorables</t>
  </si>
  <si>
    <t>Respuesta temporal más lenta que plantaciones completas</t>
  </si>
  <si>
    <t>Requiere planificación espacial estratégica</t>
  </si>
  <si>
    <t>Limitaciones en la restauración de funciones específicas del ecosistema</t>
  </si>
  <si>
    <t xml:space="preserve">• Tierras degradadas por agricultura o ganadería extensiva con baja regeneración natural y alta dominancia de gramíneas
• Zonas de amortiguación o paisajes fragmentados donde se busca reconectar hábitats mediante corredores biológicos
• Predios comunitarios o privados que combinan restauración con usos sostenibles (frutales, maderables, especies útiles)
• Áreas de recarga hídrica, nacederos o márgenes de cuerpos de agua donde se requiere estabilizar suelos y regular escorrentía
</t>
  </si>
  <si>
    <t>Restauración activa - Enriquecimiento</t>
  </si>
  <si>
    <t>La restauración activa por enriquecimiento es una Solución basada en la Naturaleza (SbN) que acelera la recuperación de ecosistemas forestales mediante la plantación dirigida de especies nativas, especialmente aquellas de lento crecimiento, baja dispersión o alto valor ecológico y económico. A diferencia de otros enfoques, esta SbN busca aumentar directamente la densidad y diversidad de especies dentro de un bosque existente o en restauración, sin seguir patrones espaciales discretos. Se aplica en sitios donde la regeneración natural es insuficiente por ausencia de propágulos, competencia con especies invasoras o alteraciones microambientales. Las plántulas se introducen bajo dosel, en claros o entre hileras, con manejo del sotobosque y selección de especies tolerantes a sombra. Su efectividad depende del contexto ecológico y del uso de material vegetal bien adaptado. Además de restaurar biodiversidad y funciones ecosistémicas, puede generar beneficios económicos si incorpora especies maderables, articulando objetivos ecológicos y productivos en un mismo territorio.</t>
  </si>
  <si>
    <t>Aceleración de la sucesión ecológica</t>
  </si>
  <si>
    <t>Incremento en la diversidad funcional y estructural</t>
  </si>
  <si>
    <t>Restauración dirigida de grupos funcionales específicos</t>
  </si>
  <si>
    <t>Estabilidad ecológica y resiliencia</t>
  </si>
  <si>
    <t>Altos costos de implementación</t>
  </si>
  <si>
    <t>Crecimiento lento bajo condiciones sombreadas</t>
  </si>
  <si>
    <t>Tasa variable de supervivencia</t>
  </si>
  <si>
    <t>Limitada predictibilidad del desempeño según especie</t>
  </si>
  <si>
    <t>• Fragmentos de bosque degradado o afectados por disturbios donde faltan especies clave o de sucesión tardía
• Bosques secundarios densos pero con baja diversidad funcional o estructural que requieren complejización del sistema
• Áreas previamente restauradas (plantaciones o nucleación) donde se busca diversificar el ensamble arbóreo
• Paisajes productivos (agroforestales o comunitarios) donde se combinan fines ecológicos y económicos mediante especies valiosas</t>
  </si>
  <si>
    <t>Restauración de vegetación riparia</t>
  </si>
  <si>
    <t>La restauración de la vegetación riparia es una Solución basada en la Naturaleza (SbN) que busca restablecer la estructura y función ecológica de la franja vegetal ubicada a lo largo de ríos, quebradas y cuerpos de agua continentales. Esta SbN promueve la recuperación de la cobertura nativa mediante revegetación asistida, sucesión natural o reintroducción de especies clave, con el objetivo de estabilizar suelos ribereños, mejorar la calidad del agua y restaurar hábitats para la fauna silvestre. La vegetación riparia cumple funciones esenciales en la regulación del microclima, el control de sedimentos y nutrientes, el sombreado del cauce y la conectividad ecológica. Su recuperación aumenta la resiliencia de los sistemas fluviales frente al cambio climático y a la presión antrópica, al tiempo que genera beneficios sociales como espacios verdes accesibles. Esta SbN es adaptable a distintos niveles de intervención, desde tramos urbanos localizados hasta corredores continuos en cuencas rurales, y puede integrarse con otras estrategias de gestión hídrica.</t>
  </si>
  <si>
    <t>Protección contra la erosión y estabilización de riberas</t>
  </si>
  <si>
    <t>Sombra y regulación térmica del agua</t>
  </si>
  <si>
    <t>Recuperación de hábitats y conectividad ecológica</t>
  </si>
  <si>
    <t>Adaptabilidad a diferentes escalas y usos del suelo</t>
  </si>
  <si>
    <t>Dependencia de condiciones hidrológicas mínimas</t>
  </si>
  <si>
    <t>Alta sensibilidad a disturbios antrópicos</t>
  </si>
  <si>
    <t>Requiere procesos de restauración activos en fases iniciales</t>
  </si>
  <si>
    <t>-</t>
  </si>
  <si>
    <t>• Zonas agrícolas intensivas donde la franja riparia ha sido eliminada y se requiere filtrar sedimentos y agroquímicos
• Entornos urbanos o periurbanos con canalización o ocupación informal, integrables a infraestructura verde y espacios públicos
• Cuencas prioritarias para conservación, donde se busca mejorar hábitat y conectividad ecológica a lo largo de los cauces
• Áreas afectadas por obras o extracción (minería, hidráulica), donde se necesita rehabilitación morfológica y funcional del sistema fluvial</t>
  </si>
  <si>
    <t>Llanuras de inundación</t>
  </si>
  <si>
    <t>Infraestructura natural para la gestión hídrica</t>
  </si>
  <si>
    <t>Las llanuras de inundación son una Solución basada en la Naturaleza (SbN) que consiste en restaurar o proteger los espacios adyacentes a los cauces fluviales, permitiendo recuperar su dinámica natural y mejorar la capacidad del sistema para absorber, retener y desviar excesos hídricos de forma segura. Esta SbN implica la reconexión del río con su planicie aluvial, conocida como “restablecimiento del espacio para el río”, para restituir funciones clave como la laminación de caudales pico, la recarga de acuíferos, la mejora de la calidad del agua y la provisión de hábitats biodiversos. Su implementación favorece la reducción del riesgo de inundaciones, la restauración de procesos geomorfológicos y ecológicos, y la generación de espacios multifuncionales con valor paisajístico, recreativo y cultural. Representa una alternativa sostenible y costo-efectiva frente a la infraestructura gris, aportando a la mitigación del cambio climático y fortaleciendo la resiliencia social y ecológica en contextos urbanos y rurales.</t>
  </si>
  <si>
    <t>Reducción del riesgo de inundaciones aguas abajo</t>
  </si>
  <si>
    <t>Aumento del almacenamiento temporal e infiltración</t>
  </si>
  <si>
    <t>Restablecimiento de funciones ecosistémicas degradadas</t>
  </si>
  <si>
    <t>Costo-efectividad a largo plazo</t>
  </si>
  <si>
    <t>Limitaciones en la disponibilidad de suelo</t>
  </si>
  <si>
    <t>Dependencia de una caracterización geomorfológica e hidrológica adecuada</t>
  </si>
  <si>
    <t>Restricciones en contextos con alta artificialización del cauce</t>
  </si>
  <si>
    <t>Resultados visibles a largo plazo</t>
  </si>
  <si>
    <t>• Tramos medios y bajos de ríos donde se requiere reducir riesgo de inundación y laminar caudales pico
• Áreas periurbanas como zonas multifuncionales de amortiguación hidrológica, recreación y conectividad paisajística
• Sitios con escorrentía agrícola o urbana donde se busca mejorar la calidad del agua mediante retención y filtración natural
• Proyectos de restauración ecológica o planificación territorial donde se reactiva la dinámica fluvial y se mejora la resiliencia climática</t>
  </si>
  <si>
    <t>Renaturalización de cuerpos de agua</t>
  </si>
  <si>
    <t>La renaturalización de ríos es una Solución basada en la Naturaleza (SbN) que busca restituir las condiciones morfológicas, hidrológicas y ecológicas necesarias para que los sistemas fluviales recuperen su funcionalidad y dinámica natural. Esta SbN implica la remoción de canalizaciones, defensas rígidas u otras estructuras artificiales, junto con la reconfiguración del cauce y su reconexión con la llanura de inundación. Su objetivo es restablecer la conectividad longitudinal, lateral y vertical del río, facilitando el transporte de sedimentos, la formación de hábitats ribereños y acuáticos, y la atenuación de eventos extremos como inundaciones. Las acciones pueden incluir técnicas de bioingeniería, recreación de meandros y recuperación de humedales. Esta SbN mejora la resiliencia ecológica, favorece la recarga de acuíferos, mejora la calidad del agua y reduce el riesgo de desbordamientos. Su implementación requiere un enfoque sistémico y adaptativo, siendo especialmente útil en contextos urbanos o rurales con alta alteración del entorno fluvial.</t>
  </si>
  <si>
    <t>Recuperación de la dinámica hidromorfológica natural</t>
  </si>
  <si>
    <t>Reducción del riesgo de inundaciones</t>
  </si>
  <si>
    <t>Rehabilitación del hábitat y aumento de la biodiversidad</t>
  </si>
  <si>
    <t>Incremento del valor paisajístico y sociocultural</t>
  </si>
  <si>
    <t>Alta demanda de espacio físico</t>
  </si>
  <si>
    <t>Procesos de gobernanza complejos</t>
  </si>
  <si>
    <t>Limitada aplicabilidad en sistemas altamente modificados o artificializados</t>
  </si>
  <si>
    <t>Plazos largos para la recuperación ecológica</t>
  </si>
  <si>
    <t>• Tramos urbanos canalizados donde se busca reducir riesgo de inundación, recuperar morfología natural y generar espacios públicos multifuncionales
• Zonas agrícolas o periurbanas con ríos rectificados o desconectados de su planicie, donde se requiere restaurar conectividad lateral y funciones hidrológicas
• Regiones de alta biodiversidad o áreas protegidas donde se desea reactivar procesos ecológicos fluviales y facilitar la movilidad de especies
• Sectores degradados por minería, extracción o infraestructura, donde es necesario restablecer la resiliencia morfológica y ecológica del cauce</t>
  </si>
  <si>
    <t>Soluciones híbridas para drenaje urbano sostenible</t>
  </si>
  <si>
    <t>Los estanques de bioretención son una Solución basada en la Naturaleza (SbN) diseñada para tratar la escorrentía urbana antes de su descarga en cuerpos de agua. Consisten en depresiones ajardinadas que captan y almacenan temporalmente el agua de lluvia, permitiendo su depuración mediante procesos físicos, químicos y biológicos. El sistema está conformado por capas de mulch, suelo vegetal y material drenante, que favorecen la sedimentación de sólidos, la adsorción de contaminantes y la degradación biológica. La vegetación utilizada —tolerante a variaciones de humedad— desempeña un rol clave en la fitorremediación y la oxigenación del sustrato. Esta SbN no solo mejora la calidad del agua y mitiga riesgos de inundación, sino que también aporta valor ecológico, estético y recreativo al entorno urbano. Su diseño adaptable permite integrarla en parques, separadores viales o zonas verdes, actuando como infraestructura multifuncional que restaura servicios ecosistémicos en contextos densamente urbanizados.</t>
  </si>
  <si>
    <t>Mejora de la calidad del agua</t>
  </si>
  <si>
    <t>Control hidrológico de caudales pico</t>
  </si>
  <si>
    <t>Soporte a la recarga hídrica y evapotranspiración</t>
  </si>
  <si>
    <t>Aporte paisajístico y recreativo</t>
  </si>
  <si>
    <t>Necesidad de mantenimiento frecuente</t>
  </si>
  <si>
    <t>Rendimiento variable según el clima y la estación</t>
  </si>
  <si>
    <t>Riesgos sanitarios por aguas estancadas</t>
  </si>
  <si>
    <t>• Zonas pavimentadas como estacionamientos o patios, donde se requiere interceptar escorrentía y mejorar el confort térmico
• Separadores viales y franjas verdes lineales que permiten capturar flujos superficiales antes del sistema pluvial
• Espacios públicos (parques, plazas, corredores) donde se integran funciones de drenaje, paisaje y educación ambiental
• Entornos institucionales, industriales o urbanos densos donde se necesita controlar contaminantes y reducir volúmenes de escorrentía</t>
  </si>
  <si>
    <t>Jardines de lluvia</t>
  </si>
  <si>
    <t>Los jardines de lluvia son una Solución basada en la Naturaleza (SbN) diseñada para gestionar de forma sostenible la escorrentía urbana. Se configuran como depresiones poco profundas con vegetación nativa o adaptada y capas de suelo con distinta granulometría, que permiten capturar, infiltrar y filtrar el agua de lluvia proveniente de superficies impermeables. Esta SbN reduce el volumen y la velocidad del escurrimiento superficial, favorece la recarga de acuíferos y mejora la calidad del agua mediante procesos de sedimentación, absorción, asimilación vegetal y actividad microbiana. Los jardines de lluvia también aportan beneficios adicionales como la regulación térmica, el incremento de la biodiversidad urbana y la mejora del paisaje. Su funcionamiento puede incluir zonas de encharcamiento temporal y estructuras de desbordamiento, y su efectividad depende de características como el tipo de suelo, el espesor del sustrato y la selección de especies vegetales. Son fácilmente integrables en entornos urbanos como patios, jardines, andenes o parques.</t>
  </si>
  <si>
    <t>Remueven contaminantes del agua de lluvia</t>
  </si>
  <si>
    <t>Contribuyen a la infiltración, retención y percolación lenta del agua precipitada</t>
  </si>
  <si>
    <t>Mitigan inundaciones urbanas y de cuenca a menor costo</t>
  </si>
  <si>
    <t>Complementan los sistemas convencionales de drenaje</t>
  </si>
  <si>
    <t>Requieren mantenimiento constante</t>
  </si>
  <si>
    <t>Presentan riesgo de obstrucción y proliferación de vectores</t>
  </si>
  <si>
    <t>Demandan una correcta selección de especies vegetales</t>
  </si>
  <si>
    <t xml:space="preserve">Pueden ser superados por altos volúmenes de escorrentía: </t>
  </si>
  <si>
    <t>• Superficies impermeables urbanas (vías, estacionamientos) donde se requiere captar y filtrar escorrentía
• Zonas densamente urbanizadas con necesidad de mejorar la calidad del agua y reducir volúmenes de escurrimiento
• Espacios públicos y bordes urbanos (aceras, separadores, patios) con potencial para integrar infraestructura verde
• Proyectos nuevos o de renovación urbana donde se busca reconectar drenaje urbano con vegetación y suelo natural</t>
  </si>
  <si>
    <t>Muy Alto</t>
  </si>
  <si>
    <t>Humedales artificiales</t>
  </si>
  <si>
    <t>Los humedales artificiales son una Solución basada en la Naturaleza (SbN) que emplea principios de ingeniería ecológica para replicar los procesos naturales de depuración del agua. Están diseñados específicamente para el tratamiento de aguas residuales domésticas, municipales, industriales, agrícolas, mineras o pluviales. Estos sistemas combinan vegetación hidrófita, un medio filtrante granular o poroso, y comunidades microbianas que actúan conjuntamente para remover contaminantes mediante procesos físicos, químicos y biológicos, como la sedimentación, adsorción, precipitación y fitorremediación. Pueden configurarse como sistemas de flujo superficial, subsuperficial (horizontal o vertical) o híbridos. Esta SbN se caracteriza por su bajo consumo energético, costos reducidos de construcción y mantenimiento, y su capacidad para integrarse en paisajes rurales y urbanos. Además de mejorar la calidad del agua, aporta beneficios ecológicos y sociales, como la creación de hábitats, el control de olores y la participación comunitaria, clave para su sostenibilidad en contextos rurales.</t>
  </si>
  <si>
    <t>Fitorremediación y oportunidades productivas</t>
  </si>
  <si>
    <t>Alternativa ecológica y económica</t>
  </si>
  <si>
    <t>Sistemas sostenibles y simples</t>
  </si>
  <si>
    <t>Problemas de permanencia operacional</t>
  </si>
  <si>
    <t>Falta de normativas claras</t>
  </si>
  <si>
    <t>Dependencia de monitoreo especializado</t>
  </si>
  <si>
    <t xml:space="preserve">• Zonas urbanas o rurales sin acceso a saneamiento convencional, para el tratamiento de aguas residuales domésticas
• Entornos agrícolas, industriales o urbanos con escorrentía contaminada, donde se requiere depuración descentralizada
• Proyectos de reúso de aguas grises o tratadas para riego no potable y mantenimiento de áreas verdes
• Restauración y saneamiento de cuerpos de agua contaminados mediante biorremediación y vegetación depuradora
</t>
  </si>
  <si>
    <t>Área de filtro verde</t>
  </si>
  <si>
    <t xml:space="preserve">El área de filtro verde es una Solución basada en la Naturaleza (SbN) que consiste en una superficie con pendiente suave y vegetación densa, diseñada para tratar la escorrentía superficial en entornos urbanos o periurbanos. Esta SbN permite reducir la velocidad del escurrimiento, filtrar contaminantes y retener sedimentos mediante procesos como sedimentación, filtración, adsorción, infiltración y fitorremediación. Su funcionamiento depende de mantener el flujo en lámina, lo que requiere una nivelación adecuada del terreno o el uso de dispositivos distribuidores. Es especialmente efectiva en la remoción de sólidos suspendidos totales, nutrientes y compuestos hidrocarburados, siempre que se mantenga una cobertura vegetal superior al 85%. Su diseño sencillo, bajo costo de implementación y mantenimiento mínimo hacen de esta SbN una opción viable para mejorar la calidad del agua pluvial y restaurar funciones ecológicas en paisajes modificados, al tiempo que aporta beneficios estéticos y ambientales al entorno.
</t>
  </si>
  <si>
    <t>Herramienta rentable para el control de escorrentía</t>
  </si>
  <si>
    <t>Mejora de funciones hidrológicas y de calidad del agua</t>
  </si>
  <si>
    <t>Opción de bajo mantenimiento</t>
  </si>
  <si>
    <t>Valor estético y beneficios ecosistémicos</t>
  </si>
  <si>
    <t>Requerimiento de espacio físico</t>
  </si>
  <si>
    <t>Riesgo de contaminación del acuífero</t>
  </si>
  <si>
    <t>Sensibilidad a condiciones de operación</t>
  </si>
  <si>
    <t>• Escorrentía superficial proveniente de vías, aceras, estacionamientos pequeños y caminos de acceso
• Bordes de cuerpos de agua donde funcionan como zona exterior de buffers riparios con capacidad de filtración
• Bajantes de cubiertas o salidas pluviales que requieren control difuso mediante dispositivos distribuidores de flujo
• Sitios con baja carga contaminante donde se busca tratamiento simplificado, aprovechando áreas con pendiente y vegetación adecuadas</t>
  </si>
  <si>
    <t>Zanjas de infiltración</t>
  </si>
  <si>
    <t>La zanja de infiltración es una Solución basada en la Naturaleza (SbN) que gestiona de forma sostenible la escorrentía urbana mediante la infiltración del agua de lluvia hacia el subsuelo. Consiste en una excavación angosta, rellena con material granular de alta porosidad, que capta y almacena temporalmente el escurrimiento superficial, reduciendo caudales pico, favoreciendo la recarga de acuíferos y mejorando la calidad del agua a través de filtración, sedimentación y percolación. Esta SbN es especialmente útil en zonas urbanas con alta impermeabilización, siempre que existan condiciones edafológicas favorables, niveles freáticos adecuados y ausencia de fuentes contaminantes cercanas. Su diseño puede adaptarse a bordes de vías, franjas verdes u otros espacios urbanos lineales, integrándose como infraestructura verde multifuncional. Además de mitigar riesgos de inundación y contaminación difusa, las zanjas de infiltración aportan valor estético y ecológico cuando se mantienen adecuadamente y se articulan con estrategias de planificación urbana sostenible.</t>
  </si>
  <si>
    <t>Reducción de caudales pico e inundaciones</t>
  </si>
  <si>
    <t>Recarga de acuíferos</t>
  </si>
  <si>
    <t>Contribución al desarrollo urbano sostenible</t>
  </si>
  <si>
    <t>Riesgo de colmatación</t>
  </si>
  <si>
    <t>Posibles restricciones sanitarias</t>
  </si>
  <si>
    <t>Limitaciones en áreas urbanas densas</t>
  </si>
  <si>
    <t>Sensibilidad a eventos extremos de lluvia</t>
  </si>
  <si>
    <t>• Bordes de calles, franjas entre calzada y acera, estacionamientos permeables o bulevares donde se requiere captación e infiltración localizada
• Nuevos desarrollos urbanísticos con enfoque LID o SUDS, donde complementan otras infraestructuras verdes como jardines de lluvia o pavimentos permeables
• Zonas urbanas consolidadas donde se implementan como medida de rehabilitación o retrofit del espacio público
• Infraestructura lineal (carreteras, ciclovías, perímetros industriales) donde se integran funciones de drenaje, delimitación y regulación microclimática</t>
  </si>
  <si>
    <t>Canales vegetados</t>
  </si>
  <si>
    <t>Los canales vegetados, también conocidos como swales o cunetas verdes, son una Solución basada en la Naturaleza (SbN) diseñada para recoger, conducir, tratar y atenuar la escorrentía superficial de aguas pluviales en entornos urbanos y periurbanos. Estas estructuras lineales y poco profundas replican el ciclo hidrológico natural al favorecer la infiltración, la sedimentación y la remoción de contaminantes mediante procesos físicos, químicos y biológicos. Su diseño incluye bases amplias y taludes con pendiente suave para mantener velocidades de flujo reducidas, lo que optimiza su eficacia hidráulica y depuradora. La vegetación herbácea densa cumple un rol fundamental al reforzar la estabilización del canal, promover la fitorremediación y mejorar el hábitat para fauna local. Esta SbN se integra fácilmente en franjas viales, zonas verdes y corredores ecológicos, contribuyendo a la resiliencia del paisaje urbano, la mejora de la calidad del agua y la gestión sostenible de tormentas.</t>
  </si>
  <si>
    <t>Tratamiento eficiente de la escorrentía</t>
  </si>
  <si>
    <t>Contribución paisajística y funcionalidad urbana</t>
  </si>
  <si>
    <t>Reducción de carga sobre plantas de tratamiento</t>
  </si>
  <si>
    <t>Sensibilidad a las condiciones del sitio</t>
  </si>
  <si>
    <t>Necesidad de mantenimiento constante</t>
  </si>
  <si>
    <t>Dependencia de factores climáticos y geomorfológicos</t>
  </si>
  <si>
    <t>Obstrucción y colmatación</t>
  </si>
  <si>
    <t xml:space="preserve">• Separadores viales, bordes de vías y áreas adyacentes a estacionamientos donde se requiere conducir y tratar escorrentía superficial
• Proyectos de infraestructura vial o urbana que priorizan la gestión descentralizada del agua lluvia
• Sistemas de drenaje urbano sostenible (SUDS) donde funcionan como pretratamiento antes de bioretenciones u otras SbN
• Zonas urbanas consolidadas o de nuevo desarrollo con alta pluviosidad, donde se necesita mitigar escorrentía y mejorar calidad del agua
</t>
  </si>
  <si>
    <t>Parque inundable</t>
  </si>
  <si>
    <t>Espacios multifuncionales resilientes</t>
  </si>
  <si>
    <t>Los parques inundables son una Solución basada en la Naturaleza (SbN) que consiste en espacios verdes multifuncionales ubicados estratégicamente en entornos urbanos para retener temporalmente aguas durante lluvias intensas o desbordamientos fluviales. Esta SbN combina objetivos de adaptación al riesgo de inundación con beneficios sociales, ecológicos y paisajísticos. Su diseño incorpora zonas de retención, canales de conducción, superficies permeables y sistemas de control de flujos, permitiendo que el agua sea gestionada de forma segura y eficiente, reduciendo caudales pico y el riesgo aguas abajo. Además, contribuye a la restauración de procesos hidrológicos, la infiltración, la mejora de la calidad del agua y la promoción de biodiversidad. Estos espacios también cumplen funciones recreativas, educativas y de sensibilización ante el riesgo climático, fortaleciendo la resiliencia urbana. Son soluciones versátiles que pueden implementarse en nuevas urbanizaciones o proyectos de regeneración, integrando criterios de ingeniería hidráulica, diseño del paisaje y participación comunitaria.</t>
  </si>
  <si>
    <t>Espacios multifuncionales</t>
  </si>
  <si>
    <t>Adaptabilidad urbana</t>
  </si>
  <si>
    <t>Conectividad ecológica y mejora del microclima</t>
  </si>
  <si>
    <t>Disponibilidad de suelo urbano</t>
  </si>
  <si>
    <t>Requerimientos técnicos y de gobernanza</t>
  </si>
  <si>
    <t>Percepción del riesgo y aceptación social</t>
  </si>
  <si>
    <t>Vulnerabilidad a eventos extremos fuera de diseño</t>
  </si>
  <si>
    <t xml:space="preserve">
• Zonas urbanas propensas a inundaciones pluviales o fluviales, donde se requiere almacenamiento temporal de escorrentía y alivio del drenaje convencional
• Espacios subutilizados o en desuso (lotes vacíos, canchas, intersticios urbanos) reconvertidos en áreas multifuncionales con capacidad de retención e infiltración
• Barrios vulnerables, zonas bajas o periferias urbanas con infraestructura deficiente, como parte de estrategias de adaptación al cambio climático
• Equipamientos públicos o desarrollos sostenibles (eco-barrios, SUDS) donde se integran funciones recreativas, educativas y de control hidrológico</t>
  </si>
  <si>
    <t>Techos verdes</t>
  </si>
  <si>
    <t>Los techos verdes, también conocidos como techos bióticos, son una Solución basada en la Naturaleza (SbN) implementada como infraestructura verde construida sobre edificaciones. Consisten en la instalación de una cubierta vegetal establecida sobre un sustrato o tecno-suelo con propiedades específicas de retención hídrica, drenaje y soporte, que puede incorporar materiales reciclados. Existen configuraciones extensivas (ligeras, de bajo mantenimiento) e intensivas (más profundas y funcionales), según el tipo de uso y carga estructural. Esta SbN contribuye a mitigar el efecto isla de calor urbano, regular la temperatura mediante evapotranspiración, y gestionar aguas pluviales al retener y filtrar escorrentía. Además, provee servicios ecosistémicos como mejora de la calidad del aire, secuestro de carbono, generación de hábitat y valor paisajístico. Su efectividad depende del diseño, la selección vegetal, las características del sustrato y el mantenimiento. Los techos verdes refuerzan la resiliencia urbana y promueven la construcción sostenible en zonas densamente urbanizadas.</t>
  </si>
  <si>
    <t xml:space="preserve">Mitigan el efecto isla de calor urbano </t>
  </si>
  <si>
    <t>Regulan térmicamente las edificaciones</t>
  </si>
  <si>
    <t>Purifican el aire urbano</t>
  </si>
  <si>
    <t>Aumentan el valor estético de las edificaciones</t>
  </si>
  <si>
    <t>La integración con otros sistemas funcionales puede ser compleja</t>
  </si>
  <si>
    <t>El transporte e instalación de materiales representa un desafío logístico</t>
  </si>
  <si>
    <t>El rendimiento depende del contexto local</t>
  </si>
  <si>
    <t>• Entornos urbanos densificados donde se busca mitigar el efecto isla de calor y mejorar el confort térmico mediante cobertura vegetal en cubiertas
• Edificaciones públicas, residenciales o comerciales donde se requiere captación y retención de agua lluvia como parte de sistemas SUDS
• Infraestructura construida que busca aportar servicios ecosistémicos urbanos como filtración de aire, hábitat para biodiversidad y secuestro de carbono
• Proyectos de construcción sostenible o renovación urbana donde se prioriza eficiencia energética, valor estético y resiliencia climática</t>
  </si>
  <si>
    <t>Pavimentos verdes adaptados</t>
  </si>
  <si>
    <t>Los pavimentos verdes adaptados son una Solución basada en la Naturaleza (SbN) diseñada como infraestructura verde urbana que permite la infiltración del agua de lluvia a través de su estructura. A diferencia de los pavimentos impermeables convencionales, estos sistemas replican las propiedades hidrológicas de las superficies naturales, reduciendo el volumen de escorrentía superficial, disminuyendo caudales pico y mejorando la calidad del agua mediante filtración física. Esta SbN contribuye a la recarga de acuíferos, al manejo sostenible de aguas pluviales y a la mitigación de riesgos asociados a inundaciones urbanas. Su diseño puede adaptarse a distintos tipos de tránsito y condiciones climáticas, utilizando materiales porosos o juntas permeables, integrados con capas de almacenamiento y sistemas de drenaje. Además de su funcionalidad hidráulica, pueden aportar beneficios ecológicos, térmicos y estéticos, mejorando el confort urbano. Su implementación fortalece la resiliencia de las ciudades y se adapta fácilmente a espacios como andenes, plazas, ciclovías o estacionamientos.</t>
  </si>
  <si>
    <t>Reducción del volumen de escorrentía superficial</t>
  </si>
  <si>
    <t>Favorecen la recarga de acuíferos</t>
  </si>
  <si>
    <t>Mitigación de eventos extremos</t>
  </si>
  <si>
    <t>Reducción del efecto isla de calor urbano</t>
  </si>
  <si>
    <t>Susceptibilidad a obstrucción</t>
  </si>
  <si>
    <t>Riesgo de crecimiento indeseado de vegetación</t>
  </si>
  <si>
    <t>No adecuados para zonas de alta carga de sedimentos o tráfico intenso</t>
  </si>
  <si>
    <t>Necesidad de mantenimiento periódico</t>
  </si>
  <si>
    <t>• Aceras, andenes peatonales, calles residenciales y calzadas de bajo tránsito donde se requiere infiltración controlada de escorrentía
• Estacionamientos, patios y plazas públicas con uso intermitente o compartido, integrables al paisaje urbano
• Parques, zonas verdes urbanas y entornos institucionales donde aportan funcionalidad hidráulica, confort térmico y valor estético
• No recomendables en vías de alto tráfico o áreas con elevada carga de sedimentos por riesgo de colmatación y fallos estructurales</t>
  </si>
  <si>
    <t>Vías ciclo-pedestres con pavimento verde</t>
  </si>
  <si>
    <t>Los corredores verdes permeables son una Solución basada en la Naturaleza (SbN) que combina infraestructura para movilidad sostenible —como andenes, ciclorrutas y pasos peatonales— con pavimentos permeables que permiten gestionar de forma eficiente la escorrentía urbana. Esta SbN utiliza materiales modulares de alta resistencia, como adoquines con juntas permeables o asfaltos porosos, que facilitan la infiltración, retención y depuración del agua lluvia, reduciendo el riesgo de inundaciones y mejorando la calidad hídrica. Su estructura incluye capas de agregados angulares y sustratos drenantes para almacenamiento y liberación controlada del agua, y puede integrarse con vegetación y arbolado urbano para potenciar la biodiversidad, la evapotranspiración y el confort térmico. Funciona como medida de control en la fuente y puede articularse con otras SbN como zanjas, jardines de lluvia o humedales. Esta solución es especialmente efectiva en áreas densamente urbanizadas, y su rendimiento hidrológico se mantiene con bajos requerimientos de mantenimiento.</t>
  </si>
  <si>
    <t>Mejoran la gestión del agua pluvial</t>
  </si>
  <si>
    <t>Favorecen el confort térmico urbano</t>
  </si>
  <si>
    <t>Promueven la salud pública y la equidad urbana</t>
  </si>
  <si>
    <t>Dependencia de condiciones del suelo</t>
  </si>
  <si>
    <t>• Ciclovías, andenes y corredores peatonales donde se requiere integrar movilidad activa con drenaje superficial y confort térmico
• Parques lineales, zonas escolares y accesos a equipamientos comunitarios, donde se combinan funciones hidráulicas, ecológicas y paisajísticas
• Espacios intermodales o de bajo impacto vehicular (woonerfs, patios, estaciones de bici) que priorizan usos recreativos y sostenibilidad
• Bordes de plazas, franjas entre calzada y ciclovía, y zonas de mobiliario urbano donde se busca interceptar escorrentía y reforzar la conectividad verde</t>
  </si>
  <si>
    <t>Espacios verdes</t>
  </si>
  <si>
    <t xml:space="preserve">Los espacios verdes son una Solución basada en la Naturaleza (SbN) que comprende una red de áreas naturales, seminaturales o antrópicas —como bosques urbanos, parques, jardines y arbolado— integradas deliberadamente en los entornos urbanos. Esta SbN proporciona servicios ecosistémicos multifuncionales que incluyen la mejora de la biodiversidad, la regulación climática, el control de escorrentía y la mejora de la calidad del aire. También contribuye a la mitigación y adaptación al cambio climático, al tiempo que promueve el bienestar humano mediante beneficios como la salud física y mental, la reducción del estrés y el fortalecimiento de la cohesión social. Su planificación y gestión requieren enfoques participativos e inclusivos que garanticen la equidad en el acceso, especialmente ante procesos de gentrificación verde. Los espacios verdes son fundamentales para la sostenibilidad y resiliencia urbana, al integrar dimensiones ecológicas, sociales y culturales en la configuración del espacio público.
</t>
  </si>
  <si>
    <t>Mejora de la calidad del aire</t>
  </si>
  <si>
    <t>Regulación del microclima urbano</t>
  </si>
  <si>
    <t>Fomento de la biodiversidad</t>
  </si>
  <si>
    <t>Beneficios sociales</t>
  </si>
  <si>
    <t>Desigualdad en la accesibilidad y distribución</t>
  </si>
  <si>
    <t>Conflictos entre funciones múltiples</t>
  </si>
  <si>
    <t>• Parques, cinturones verdes, jardines comunitarios y árboles urbanos que cumplen funciones ecológicas, sociales y de regulación climática
• Tejados verdes, fachadas vegetadas y jardines residenciales integrados al entorno construido mediante retrofitting o diseño urbano sostenible
• Sistemas híbridos de infraestructura verde y azul (IVa) articulados con ríos, humedales, pavimentos permeables y dispositivos SUDS
• Agricultura urbana y recuperación de suelos en áreas industriales o degradadas, con usos productivos, educativos y de restauración ambiental</t>
  </si>
  <si>
    <t>Silvicultura de cuenca urbana</t>
  </si>
  <si>
    <t>La silvicultura de cuenca urbana es una Solución basada en la Naturaleza (SbN) que se enfoca en la planificación y manejo estratégico de árboles y áreas verdes en entornos urbanos para mejorar la calidad de vida, fortalecer la resiliencia climática y optimizar la provisión de servicios ecosistémicos. Esta SbN integra criterios ecológicos, sociales, técnicos y espaciales para generar beneficios como la regulación térmica, la captura de carbono, la mejora de la calidad del aire, la reducción de escorrentías y la creación de espacios recreativos. Incluye árboles individuales, corredores verdes, parques, bosques urbanos y zonas de restauración en áreas construidas. En contextos tropicales y latinoamericanos, también aporta a la equidad ambiental y la seguridad alimentaria mediante la integración de especies comestibles. Su implementación requiere un enfoque adaptativo, planificación intersectorial y gobernanza participativa que garantice su sostenibilidad y funcionalidad en el largo plazo.</t>
  </si>
  <si>
    <t>Mejora de la calidad del aire y mitigación del cambio climático</t>
  </si>
  <si>
    <t>Regulación microclimática y confort térmico</t>
  </si>
  <si>
    <t>Provisión de servicios ecosistémicos múltiples</t>
  </si>
  <si>
    <t>Contribución a la seguridad alimentaria y nutricional</t>
  </si>
  <si>
    <t>Desigualdad en la distribución del arbolado y acceso a beneficios</t>
  </si>
  <si>
    <t>Conflictos con infraestructura y servicios urbanos</t>
  </si>
  <si>
    <t>Riesgos por especies exóticas o mal adaptadas</t>
  </si>
  <si>
    <t>• Arbolado en calles, avenidas y corredores viales para sombra, confort térmico, control de contaminantes y mejora del paisaje urbano
• Parques urbanos, corredores verdes y taludes revegetados donde el arbolado contribuye a la biodiversidad, la infiltración y el control de erosión
• Espacios productivos y comunitarios (huertas, conjuntos habitacionales) donde se integran árboles frutales o multipropósito con funciones alimentarias y sociales
• Zonas institucionales, educativas y espacios residuales (cementerios, patios industriales, separadores) donde se valora el arbolado por sus funciones pedagógicas, patrimoniales y de reverdecimiento urbano</t>
  </si>
  <si>
    <t>Agroforestería</t>
  </si>
  <si>
    <t>Producción sostenible y uso del suelo</t>
  </si>
  <si>
    <t>La agroforestería es una Solución basada en la Naturaleza (SbN) que integra de manera intencional componentes leñosos perennes —como árboles, arbustos o palmas— con cultivos agrícolas o pastizales en una misma unidad de tierra, mediante arreglos espaciales y temporales diseñados para optimizar las interacciones ecológicas y productivas. Esta SbN mejora la productividad por unidad de área, incrementa la resiliencia ecológica, y contribuye a la rehabilitación de suelos degradados y a la conservación de la biodiversidad. Proporciona múltiples servicios ecosistémicos como el control biológico de plagas, la regulación del microclima, el secuestro de carbono, la mejora del ciclo de nutrientes y la conservación del suelo y del agua. También mejora la fertilidad edáfica mediante el aporte de materia orgánica y reduce la necesidad de insumos externos. Además de generar productos maderables y no maderables, la agroforestería representa una alternativa sostenible frente a los sistemas agrícolas convencionales basados en monocultivos.</t>
  </si>
  <si>
    <t>Mejora de la salud del suelo y la regulación hídrica</t>
  </si>
  <si>
    <t>Conservación de la biodiversidad</t>
  </si>
  <si>
    <t>Mitigación del cambio climático</t>
  </si>
  <si>
    <t>Mayor productividad por unidad de área</t>
  </si>
  <si>
    <t>Competencia entre componentes</t>
  </si>
  <si>
    <t>Tiempo largo hasta el retorno total de la inversión</t>
  </si>
  <si>
    <t>• Producción agrícola y pecuaria en sistemas diversificados (silvopastoriles, chagras) que integran árboles con cultivos o pastizales
• Generación de productos maderables y no maderables (frutos, resinas, plantas medicinales) con valor económico y cultural
• Rehabilitación de tierras degradadas mediante mejora de la fertilidad, control de erosión y restauración de funciones ecológicas
• Espacios multifuncionales que aportan biodiversidad, conectividad ecológica, biomasa y saberes tradicionales</t>
  </si>
  <si>
    <t>Cosecha de agua</t>
  </si>
  <si>
    <t>Captación y aprovechamiento de agua</t>
  </si>
  <si>
    <t xml:space="preserve">La cosecha de agua, o Sistema de Captación de Agua de Lluvia, es una Solución basada en la Naturaleza (SbN) orientada a la gestión eficiente de los recursos hídricos mediante la captación y almacenamiento de agua de lluvia. Esta SbN puede aprovechar el escurrimiento superficial en superficies acondicionadas o recolectar directamente desde cubiertas, como tejados, para usos no potables, riego, recarga de acuíferos o sustitución parcial del suministro público. Se aplica en contextos rurales, urbanos, agrícolas o industriales, y sus diseños se adaptan a la escala y propósito del sistema. Entre sus beneficios se encuentran la reducción de la demanda de agua potable, el aumento de la resiliencia frente a sequías, y un menor impacto ambiental en comparación con otras fuentes de abastecimiento. Para su implementación efectiva, es clave considerar la calidad del agua captada, la viabilidad económica y los posibles efectos sobre los flujos hídricos aguas abajo.
</t>
  </si>
  <si>
    <t>Contribución al ahorro de agua potable</t>
  </si>
  <si>
    <t>Ahorro de energía</t>
  </si>
  <si>
    <t>Reducción del escurrimiento superficial urbano</t>
  </si>
  <si>
    <t>Limitaciones de calidad del agua</t>
  </si>
  <si>
    <t>Viabilidad económica variable</t>
  </si>
  <si>
    <t>• Viviendas, edificios institucionales y comerciales donde se reemplaza agua potable en usos no esenciales como riego, sanitarios o lavado
• Industrias y parques tecnológicos con procesos que admiten agua no potable para servicios generales o usos operativos
• Áreas rurales y agrícolas donde se utiliza para riego suplementario, consumo animal y resiliencia hídrica en zonas áridas o con acceso limitado
• Edificaciones multifuncionales que integran captación de lluvia con agricultura urbana y energía solar, promoviendo autosuficiencia hídrica y energética</t>
  </si>
  <si>
    <t>Icono</t>
  </si>
  <si>
    <t>Desafío</t>
  </si>
  <si>
    <t>Área de Filtro Verde</t>
  </si>
  <si>
    <t>Cosecha de Agua</t>
  </si>
  <si>
    <t>Espacios Verdes</t>
  </si>
  <si>
    <t>Canales Vegetados</t>
  </si>
  <si>
    <t>Humedales Artificiales</t>
  </si>
  <si>
    <t>Llanuras de Inundación</t>
  </si>
  <si>
    <t>Conservación del Bosque</t>
  </si>
  <si>
    <t>Pavimentos Verdes Adaptados</t>
  </si>
  <si>
    <t>Restauración de vegetación Riparia</t>
  </si>
  <si>
    <t>Techos Verdes</t>
  </si>
  <si>
    <t>Zanjas de Infiltración</t>
  </si>
  <si>
    <t>Adaptación al cambio climático</t>
  </si>
  <si>
    <t>Sedimentos</t>
  </si>
  <si>
    <t>Nutrientes</t>
  </si>
  <si>
    <t>Materia particulada en el aire</t>
  </si>
  <si>
    <t>Óxidos de nitrógeno en el aire</t>
  </si>
  <si>
    <t>Ozono en el aire</t>
  </si>
  <si>
    <t>Gestión del espacio verde urbano</t>
  </si>
  <si>
    <t>Gestión del crecimiento urbano</t>
  </si>
  <si>
    <t>Desarrollo de áreas</t>
  </si>
  <si>
    <t>Rehabilitación urbana</t>
  </si>
  <si>
    <t>Gestión verde integrada</t>
  </si>
  <si>
    <t>Sensibilización ambiental</t>
  </si>
  <si>
    <t>Identidad</t>
  </si>
  <si>
    <t>Distribución</t>
  </si>
  <si>
    <t>Procedimiento</t>
  </si>
  <si>
    <t>Reconocimiento</t>
  </si>
  <si>
    <t>Capacidad</t>
  </si>
  <si>
    <t>Salud humana</t>
  </si>
  <si>
    <t>Actividad física</t>
  </si>
  <si>
    <t>Salud mental y bienestar</t>
  </si>
  <si>
    <t>Proporcionar información para difundir la industria de SbN</t>
  </si>
  <si>
    <t>Fomento de la cooperación entre actores</t>
  </si>
  <si>
    <t>Desarrollo de legislación y políticas que promuevan las SbN</t>
  </si>
  <si>
    <t>Aplicación de procedimientos de planificación adecuados</t>
  </si>
  <si>
    <t>Incentivos financieros para implementación</t>
  </si>
  <si>
    <t>Biodiversidad</t>
  </si>
  <si>
    <t xml:space="preserve">PAÍS </t>
  </si>
  <si>
    <t>APU</t>
  </si>
  <si>
    <t>MÉDIA</t>
  </si>
  <si>
    <t>Classificacion</t>
  </si>
  <si>
    <t>APU-1</t>
  </si>
  <si>
    <t xml:space="preserve">Ecuador </t>
  </si>
  <si>
    <t xml:space="preserve">Muy Bajo </t>
  </si>
  <si>
    <t>APU-2</t>
  </si>
  <si>
    <t>Ecuador*</t>
  </si>
  <si>
    <t>APU-3</t>
  </si>
  <si>
    <t xml:space="preserve">Alto </t>
  </si>
  <si>
    <t>APU-4</t>
  </si>
  <si>
    <t>APU-5</t>
  </si>
  <si>
    <t>Restauración activa con enriquecimiento</t>
  </si>
  <si>
    <t>APU-6</t>
  </si>
  <si>
    <t xml:space="preserve">Muy Alto </t>
  </si>
  <si>
    <t>APU-7</t>
  </si>
  <si>
    <t>APU-8</t>
  </si>
  <si>
    <t>Jardines filtrantes</t>
  </si>
  <si>
    <t>APU-9</t>
  </si>
  <si>
    <t>Agroforestería (zonas rurales)</t>
  </si>
  <si>
    <t>APU-10</t>
  </si>
  <si>
    <t xml:space="preserve">Medio </t>
  </si>
  <si>
    <t>APU-11</t>
  </si>
  <si>
    <t>APU-12</t>
  </si>
  <si>
    <t>APU-13</t>
  </si>
  <si>
    <t>APU-14</t>
  </si>
  <si>
    <t>RESTAURACIÓN ACTIVA (NUCLEACIÓN)</t>
  </si>
  <si>
    <t>APU-15</t>
  </si>
  <si>
    <t>Renaturalización de cursos de agua</t>
  </si>
  <si>
    <t>APU-16</t>
  </si>
  <si>
    <t>APU-17</t>
  </si>
  <si>
    <t xml:space="preserve">Restauración de vegetación riparia (redondeado há) </t>
  </si>
  <si>
    <t>APU-18</t>
  </si>
  <si>
    <t>APU-19</t>
  </si>
  <si>
    <t>APU-20</t>
  </si>
  <si>
    <t>APU-21</t>
  </si>
  <si>
    <t>Estanque de bioretención</t>
  </si>
  <si>
    <t>Costo Total Inferior (USD) (m2)</t>
  </si>
  <si>
    <t>Costo Total Superior (USD) (m2)</t>
  </si>
  <si>
    <t>&lt;&lt;&lt; Seleccione la SbN del listado desplegable, el resto de campos e imágenes se actualizarán automáticamente</t>
  </si>
  <si>
    <t>Ámbito de aplicación</t>
  </si>
  <si>
    <t>Descripción</t>
  </si>
  <si>
    <t>Aporte potencial seguridad hídrica</t>
  </si>
  <si>
    <t>Mitigación de inundaciones</t>
  </si>
  <si>
    <t>Calidad del agua (sedimentos)</t>
  </si>
  <si>
    <t>Calidad del agua (nutrientes)</t>
  </si>
  <si>
    <t>Categoría de costo</t>
  </si>
  <si>
    <t>Inversión</t>
  </si>
  <si>
    <t>O&amp;M</t>
  </si>
  <si>
    <t>Principales ventajas</t>
  </si>
  <si>
    <t>Proyección de beneficios estimados</t>
  </si>
  <si>
    <t>Tipo</t>
  </si>
  <si>
    <t>Referencias</t>
  </si>
  <si>
    <t xml:space="preserve">• </t>
  </si>
  <si>
    <t>Estanques de biorretención</t>
  </si>
  <si>
    <t>Parques inundables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</si>
</sst>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4" formatCode="_-&quot;$&quot;\ * #,##0.00_-;\-&quot;$&quot;\ * #,##0.00_-;_-&quot;$&quot;\ * &quot;-&quot;??_-;_-@_-"/>
  </numFmts>
  <fonts count="15" x14ac:knownFonts="1">
    <font>
      <sz val="11"/>
      <color theme="1"/>
      <name val="Aptos Narrow"/>
      <family val="2"/>
      <scheme val="minor"/>
    </font>
    <font>
      <sz val="8"/>
      <color rgb="FF28333E"/>
      <name val="Arial"/>
      <family val="2"/>
    </font>
    <font>
      <b/>
      <sz val="8"/>
      <color rgb="FF28333E"/>
      <name val="Arial"/>
      <family val="2"/>
    </font>
    <font>
      <b/>
      <sz val="11"/>
      <color theme="1"/>
      <name val="Times New Roman"/>
      <family val="1"/>
    </font>
    <font>
      <sz val="11"/>
      <color theme="1"/>
      <name val="Times New Roman"/>
      <family val="1"/>
    </font>
    <font>
      <sz val="11"/>
      <color theme="1"/>
      <name val="Aptos Narrow"/>
      <family val="2"/>
      <scheme val="minor"/>
    </font>
    <font>
      <sz val="11"/>
      <color theme="1"/>
      <name val="Arial Nova"/>
      <family val="2"/>
    </font>
    <font>
      <b/>
      <sz val="20"/>
      <color theme="0"/>
      <name val="Arial Nova"/>
      <family val="2"/>
    </font>
    <font>
      <b/>
      <sz val="12"/>
      <color theme="0"/>
      <name val="Arial Nova"/>
      <family val="2"/>
    </font>
    <font>
      <b/>
      <sz val="11"/>
      <color theme="0"/>
      <name val="Arial Nova"/>
      <family val="2"/>
    </font>
    <font>
      <sz val="12"/>
      <color theme="0"/>
      <name val="Arial Nova"/>
      <family val="2"/>
    </font>
    <font>
      <sz val="11"/>
      <color theme="0"/>
      <name val="Arial Nova"/>
      <family val="2"/>
    </font>
    <font>
      <b/>
      <sz val="11"/>
      <color theme="1"/>
      <name val="Arial Nova"/>
      <family val="2"/>
    </font>
    <font>
      <sz val="18"/>
      <color theme="1"/>
      <name val="Arial Nova"/>
      <family val="2"/>
    </font>
    <font>
      <b/>
      <u/>
      <sz val="16"/>
      <color rgb="FFFF0000"/>
      <name val="Arial Nova"/>
      <family val="2"/>
    </font>
  </fonts>
  <fills count="5">
    <fill>
      <patternFill patternType="none"/>
    </fill>
    <fill>
      <patternFill patternType="gray125"/>
    </fill>
    <fill>
      <patternFill patternType="solid">
        <fgColor theme="4"/>
        <bgColor indexed="64"/>
      </patternFill>
    </fill>
    <fill>
      <patternFill patternType="solid">
        <fgColor theme="0"/>
        <bgColor indexed="64"/>
      </patternFill>
    </fill>
    <fill>
      <patternFill patternType="solid">
        <fgColor theme="0" tint="-4.9989318521683403E-2"/>
        <bgColor indexed="64"/>
      </patternFill>
    </fill>
  </fills>
  <borders count="4">
    <border>
      <left/>
      <right/>
      <top/>
      <bottom/>
      <diagonal/>
    </border>
    <border>
      <left style="thin">
        <color theme="0"/>
      </left>
      <right style="thin">
        <color theme="0"/>
      </right>
      <top style="thin">
        <color theme="0"/>
      </top>
      <bottom style="thin">
        <color theme="0"/>
      </bottom>
      <diagonal/>
    </border>
    <border>
      <left/>
      <right style="thin">
        <color theme="0"/>
      </right>
      <top style="thin">
        <color theme="0"/>
      </top>
      <bottom style="thin">
        <color theme="0"/>
      </bottom>
      <diagonal/>
    </border>
    <border>
      <left style="hair">
        <color indexed="64"/>
      </left>
      <right style="hair">
        <color indexed="64"/>
      </right>
      <top style="hair">
        <color indexed="64"/>
      </top>
      <bottom style="hair">
        <color indexed="64"/>
      </bottom>
      <diagonal/>
    </border>
  </borders>
  <cellStyleXfs count="2">
    <xf numFmtId="0" fontId="0" fillId="0" borderId="0"/>
    <xf numFmtId="44" fontId="5" fillId="0" borderId="0" applyFont="0" applyFill="0" applyBorder="0" applyAlignment="0" applyProtection="0"/>
  </cellStyleXfs>
  <cellXfs count="61">
    <xf numFmtId="0" fontId="0" fillId="0" borderId="0" xfId="0"/>
    <xf numFmtId="0" fontId="3" fillId="4" borderId="3" xfId="0" applyFont="1" applyFill="1" applyBorder="1" applyAlignment="1">
      <alignment horizontal="center" vertical="center" wrapText="1"/>
    </xf>
    <xf numFmtId="0" fontId="4" fillId="0" borderId="0" xfId="0" applyFont="1" applyAlignment="1">
      <alignment vertical="center" wrapText="1"/>
    </xf>
    <xf numFmtId="0" fontId="3" fillId="0" borderId="3" xfId="0" applyFont="1" applyBorder="1"/>
    <xf numFmtId="0" fontId="4" fillId="0" borderId="3" xfId="0" applyFont="1" applyBorder="1" applyAlignment="1">
      <alignment horizontal="center"/>
    </xf>
    <xf numFmtId="0" fontId="4" fillId="0" borderId="0" xfId="0" applyFont="1"/>
    <xf numFmtId="0" fontId="3" fillId="0" borderId="3" xfId="0" applyFont="1" applyBorder="1" applyAlignment="1">
      <alignment wrapText="1"/>
    </xf>
    <xf numFmtId="0" fontId="4" fillId="0" borderId="0" xfId="0" applyFont="1" applyAlignment="1">
      <alignment horizontal="center"/>
    </xf>
    <xf numFmtId="0" fontId="3" fillId="0" borderId="0" xfId="0" applyFont="1" applyAlignment="1">
      <alignment horizontal="center"/>
    </xf>
    <xf numFmtId="0" fontId="3" fillId="0" borderId="0" xfId="0" applyFont="1"/>
    <xf numFmtId="0" fontId="4" fillId="0" borderId="0" xfId="1" applyNumberFormat="1" applyFont="1" applyAlignment="1">
      <alignment horizontal="center"/>
    </xf>
    <xf numFmtId="0" fontId="3" fillId="0" borderId="0" xfId="0" applyFont="1" applyAlignment="1">
      <alignment horizontal="center" vertical="center"/>
    </xf>
    <xf numFmtId="0" fontId="3" fillId="0" borderId="0" xfId="0" applyFont="1" applyAlignment="1">
      <alignment vertical="center"/>
    </xf>
    <xf numFmtId="0" fontId="4" fillId="0" borderId="0" xfId="0" applyFont="1" applyAlignment="1">
      <alignment vertical="center"/>
    </xf>
    <xf numFmtId="0" fontId="4" fillId="0" borderId="0" xfId="0" applyFont="1" applyAlignment="1">
      <alignment horizontal="center" vertical="center"/>
    </xf>
    <xf numFmtId="44" fontId="4" fillId="0" borderId="0" xfId="1" applyFont="1" applyBorder="1" applyAlignment="1">
      <alignment horizontal="center" vertical="center"/>
    </xf>
    <xf numFmtId="0" fontId="4" fillId="0" borderId="0" xfId="0" applyFont="1" applyAlignment="1">
      <alignment horizontal="center" vertical="center" wrapText="1"/>
    </xf>
    <xf numFmtId="0" fontId="4" fillId="0" borderId="1" xfId="0" applyFont="1" applyBorder="1" applyAlignment="1">
      <alignment vertical="center"/>
    </xf>
    <xf numFmtId="0" fontId="4" fillId="0" borderId="1"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center" vertical="center"/>
    </xf>
    <xf numFmtId="0" fontId="1" fillId="0" borderId="1" xfId="0" applyFont="1" applyBorder="1" applyAlignment="1">
      <alignment horizontal="center" vertical="center" wrapText="1"/>
    </xf>
    <xf numFmtId="0" fontId="2" fillId="0" borderId="1" xfId="0" applyFont="1" applyBorder="1" applyAlignment="1">
      <alignment vertical="top"/>
    </xf>
    <xf numFmtId="0" fontId="6" fillId="0" borderId="0" xfId="0" applyFont="1"/>
    <xf numFmtId="0" fontId="6" fillId="2" borderId="0" xfId="0" applyFont="1" applyFill="1"/>
    <xf numFmtId="0" fontId="8" fillId="2" borderId="0" xfId="0" applyFont="1" applyFill="1" applyAlignment="1">
      <alignment horizontal="center" vertical="center" wrapText="1"/>
    </xf>
    <xf numFmtId="0" fontId="8" fillId="2" borderId="0" xfId="0" applyFont="1" applyFill="1" applyAlignment="1">
      <alignment vertical="center"/>
    </xf>
    <xf numFmtId="0" fontId="9" fillId="2" borderId="0" xfId="0" applyFont="1" applyFill="1"/>
    <xf numFmtId="0" fontId="11" fillId="2" borderId="0" xfId="0" applyFont="1" applyFill="1" applyAlignment="1">
      <alignment vertical="top" wrapText="1"/>
    </xf>
    <xf numFmtId="0" fontId="12" fillId="3" borderId="0" xfId="0" applyFont="1" applyFill="1" applyAlignment="1">
      <alignment horizontal="center" vertical="center"/>
    </xf>
    <xf numFmtId="0" fontId="6" fillId="3" borderId="0" xfId="0" applyFont="1" applyFill="1" applyAlignment="1">
      <alignment horizontal="center" vertical="center"/>
    </xf>
    <xf numFmtId="0" fontId="6" fillId="2" borderId="0" xfId="0" applyFont="1" applyFill="1" applyAlignment="1">
      <alignment horizontal="center" vertical="center"/>
    </xf>
    <xf numFmtId="0" fontId="12" fillId="3" borderId="0" xfId="0" applyFont="1" applyFill="1" applyAlignment="1">
      <alignment vertical="center"/>
    </xf>
    <xf numFmtId="0" fontId="6" fillId="2" borderId="0" xfId="0" applyFont="1" applyFill="1" applyAlignment="1">
      <alignment vertical="center"/>
    </xf>
    <xf numFmtId="0" fontId="13" fillId="2" borderId="0" xfId="0" applyFont="1" applyFill="1" applyAlignment="1">
      <alignment vertical="center"/>
    </xf>
    <xf numFmtId="0" fontId="13" fillId="0" borderId="0" xfId="0" applyFont="1" applyAlignment="1">
      <alignment vertical="center"/>
    </xf>
    <xf numFmtId="0" fontId="6" fillId="2" borderId="0" xfId="0" applyFont="1" applyFill="1" applyAlignment="1">
      <alignment wrapText="1"/>
    </xf>
    <xf numFmtId="0" fontId="6" fillId="0" borderId="0" xfId="0" applyFont="1" applyAlignment="1">
      <alignment wrapText="1"/>
    </xf>
    <xf numFmtId="0" fontId="6" fillId="3" borderId="0" xfId="0" applyFont="1" applyFill="1"/>
    <xf numFmtId="0" fontId="8" fillId="2" borderId="0" xfId="0" applyFont="1" applyFill="1" applyAlignment="1">
      <alignment vertical="center" wrapText="1"/>
    </xf>
    <xf numFmtId="0" fontId="8" fillId="3" borderId="0" xfId="0" applyFont="1" applyFill="1" applyAlignment="1">
      <alignment vertical="center" wrapText="1"/>
    </xf>
    <xf numFmtId="0" fontId="11" fillId="3" borderId="0" xfId="0" applyFont="1" applyFill="1" applyAlignment="1">
      <alignment horizontal="left" vertical="top" wrapText="1"/>
    </xf>
    <xf numFmtId="0" fontId="9" fillId="2" borderId="1" xfId="0" applyFont="1" applyFill="1" applyBorder="1" applyAlignment="1">
      <alignment horizontal="center" vertical="center"/>
    </xf>
    <xf numFmtId="0" fontId="9" fillId="2" borderId="1" xfId="0" applyFont="1" applyFill="1" applyBorder="1" applyAlignment="1">
      <alignment horizontal="center" vertical="center" wrapText="1"/>
    </xf>
    <xf numFmtId="0" fontId="9" fillId="2" borderId="2" xfId="0" applyFont="1" applyFill="1" applyBorder="1" applyAlignment="1">
      <alignment horizontal="center" vertical="center" wrapText="1"/>
    </xf>
    <xf numFmtId="0" fontId="11" fillId="2" borderId="1" xfId="0" applyFont="1" applyFill="1" applyBorder="1" applyAlignment="1">
      <alignment horizontal="center" vertical="center"/>
    </xf>
    <xf numFmtId="0" fontId="11" fillId="2" borderId="0" xfId="0" applyFont="1" applyFill="1" applyAlignment="1">
      <alignment vertical="top"/>
    </xf>
    <xf numFmtId="0" fontId="3" fillId="0" borderId="0" xfId="0" applyFont="1" applyAlignment="1">
      <alignment horizontal="center" vertical="center"/>
    </xf>
    <xf numFmtId="0" fontId="3" fillId="0" borderId="0" xfId="0" applyFont="1" applyAlignment="1">
      <alignment horizontal="center" vertical="center" wrapText="1"/>
    </xf>
    <xf numFmtId="0" fontId="3" fillId="0" borderId="1" xfId="0" applyFont="1" applyBorder="1" applyAlignment="1">
      <alignment horizontal="center" vertical="center"/>
    </xf>
    <xf numFmtId="0" fontId="8" fillId="2" borderId="0" xfId="0" applyFont="1" applyFill="1" applyAlignment="1">
      <alignment horizontal="left" vertical="center" wrapText="1"/>
    </xf>
    <xf numFmtId="0" fontId="11" fillId="2" borderId="0" xfId="0" applyFont="1" applyFill="1" applyAlignment="1">
      <alignment horizontal="left" vertical="top" wrapText="1"/>
    </xf>
    <xf numFmtId="0" fontId="8" fillId="2" borderId="0" xfId="0" applyFont="1" applyFill="1" applyAlignment="1">
      <alignment horizontal="center" vertical="center" wrapText="1"/>
    </xf>
    <xf numFmtId="0" fontId="6" fillId="3" borderId="0" xfId="0" applyFont="1" applyFill="1" applyAlignment="1">
      <alignment horizontal="left" vertical="center" wrapText="1"/>
    </xf>
    <xf numFmtId="0" fontId="13" fillId="0" borderId="0" xfId="0" applyFont="1" applyAlignment="1">
      <alignment horizontal="center" vertical="center" wrapText="1"/>
    </xf>
    <xf numFmtId="0" fontId="6" fillId="3" borderId="0" xfId="0" applyFont="1" applyFill="1" applyAlignment="1">
      <alignment horizontal="center" vertical="center" wrapText="1"/>
    </xf>
    <xf numFmtId="0" fontId="10" fillId="2" borderId="0" xfId="0" applyFont="1" applyFill="1" applyAlignment="1">
      <alignment horizontal="justify" vertical="top" wrapText="1"/>
    </xf>
    <xf numFmtId="0" fontId="6" fillId="0" borderId="0" xfId="0" applyFont="1" applyAlignment="1">
      <alignment horizontal="center"/>
    </xf>
    <xf numFmtId="0" fontId="14" fillId="0" borderId="0" xfId="0" applyFont="1" applyAlignment="1">
      <alignment horizontal="center" vertical="top" wrapText="1"/>
    </xf>
    <xf numFmtId="0" fontId="7" fillId="2" borderId="0" xfId="0" applyFont="1" applyFill="1" applyAlignment="1">
      <alignment horizontal="center" vertical="center"/>
    </xf>
    <xf numFmtId="0" fontId="8" fillId="2" borderId="0" xfId="0" applyFont="1" applyFill="1" applyAlignment="1">
      <alignment horizontal="left" vertical="center"/>
    </xf>
  </cellXfs>
  <cellStyles count="2">
    <cellStyle name="Moneda"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1.png"/><Relationship Id="rId18" Type="http://schemas.openxmlformats.org/officeDocument/2006/relationships/image" Target="../media/image15.png"/><Relationship Id="rId3" Type="http://schemas.openxmlformats.org/officeDocument/2006/relationships/image" Target="../media/image3.png"/><Relationship Id="rId21" Type="http://schemas.openxmlformats.org/officeDocument/2006/relationships/image" Target="../media/image18.png"/><Relationship Id="rId7" Type="http://schemas.openxmlformats.org/officeDocument/2006/relationships/image" Target="../media/image6.png"/><Relationship Id="rId12" Type="http://schemas.openxmlformats.org/officeDocument/2006/relationships/image" Target="../media/image10.jpeg"/><Relationship Id="rId17" Type="http://schemas.microsoft.com/office/2007/relationships/hdphoto" Target="../media/hdphoto3.wdp"/><Relationship Id="rId2" Type="http://schemas.openxmlformats.org/officeDocument/2006/relationships/image" Target="../media/image2.png"/><Relationship Id="rId16" Type="http://schemas.openxmlformats.org/officeDocument/2006/relationships/image" Target="../media/image14.png"/><Relationship Id="rId20" Type="http://schemas.openxmlformats.org/officeDocument/2006/relationships/image" Target="../media/image17.png"/><Relationship Id="rId1" Type="http://schemas.openxmlformats.org/officeDocument/2006/relationships/image" Target="../media/image1.png"/><Relationship Id="rId6" Type="http://schemas.microsoft.com/office/2007/relationships/hdphoto" Target="../media/hdphoto1.wdp"/><Relationship Id="rId11" Type="http://schemas.openxmlformats.org/officeDocument/2006/relationships/image" Target="../media/image9.jpeg"/><Relationship Id="rId24" Type="http://schemas.openxmlformats.org/officeDocument/2006/relationships/image" Target="../media/image21.png"/><Relationship Id="rId5" Type="http://schemas.openxmlformats.org/officeDocument/2006/relationships/image" Target="../media/image5.png"/><Relationship Id="rId15" Type="http://schemas.openxmlformats.org/officeDocument/2006/relationships/image" Target="../media/image13.png"/><Relationship Id="rId23" Type="http://schemas.openxmlformats.org/officeDocument/2006/relationships/image" Target="../media/image20.png"/><Relationship Id="rId10" Type="http://schemas.openxmlformats.org/officeDocument/2006/relationships/image" Target="../media/image8.jpeg"/><Relationship Id="rId19" Type="http://schemas.openxmlformats.org/officeDocument/2006/relationships/image" Target="../media/image16.jpeg"/><Relationship Id="rId4" Type="http://schemas.openxmlformats.org/officeDocument/2006/relationships/image" Target="../media/image4.png"/><Relationship Id="rId9" Type="http://schemas.microsoft.com/office/2007/relationships/hdphoto" Target="../media/hdphoto2.wdp"/><Relationship Id="rId14" Type="http://schemas.openxmlformats.org/officeDocument/2006/relationships/image" Target="../media/image12.png"/><Relationship Id="rId22" Type="http://schemas.openxmlformats.org/officeDocument/2006/relationships/image" Target="../media/image19.jpeg"/></Relationships>
</file>

<file path=xl/drawings/_rels/drawing2.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3.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emf"/><Relationship Id="rId3" Type="http://schemas.openxmlformats.org/officeDocument/2006/relationships/image" Target="../media/image30.png"/><Relationship Id="rId7" Type="http://schemas.openxmlformats.org/officeDocument/2006/relationships/image" Target="../media/image34.jpeg"/><Relationship Id="rId12" Type="http://schemas.openxmlformats.org/officeDocument/2006/relationships/image" Target="../media/image39.emf"/><Relationship Id="rId2" Type="http://schemas.openxmlformats.org/officeDocument/2006/relationships/image" Target="../media/image29.png"/><Relationship Id="rId1" Type="http://schemas.openxmlformats.org/officeDocument/2006/relationships/image" Target="../media/image28.jpeg"/><Relationship Id="rId6" Type="http://schemas.openxmlformats.org/officeDocument/2006/relationships/image" Target="../media/image33.svg"/><Relationship Id="rId11" Type="http://schemas.openxmlformats.org/officeDocument/2006/relationships/image" Target="../media/image38.svg"/><Relationship Id="rId5" Type="http://schemas.openxmlformats.org/officeDocument/2006/relationships/image" Target="../media/image32.png"/><Relationship Id="rId10" Type="http://schemas.openxmlformats.org/officeDocument/2006/relationships/image" Target="../media/image37.png"/><Relationship Id="rId4" Type="http://schemas.openxmlformats.org/officeDocument/2006/relationships/image" Target="../media/image31.svg"/><Relationship Id="rId9" Type="http://schemas.openxmlformats.org/officeDocument/2006/relationships/image" Target="../media/image36.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42.emf"/><Relationship Id="rId1" Type="http://schemas.openxmlformats.org/officeDocument/2006/relationships/image" Target="../media/image41.emf"/></Relationships>
</file>

<file path=xl/drawings/drawing1.xml><?xml version="1.0" encoding="utf-8"?>
<xdr:wsDr xmlns:xdr="http://schemas.openxmlformats.org/drawingml/2006/spreadsheetDrawing" xmlns:a="http://schemas.openxmlformats.org/drawingml/2006/main">
  <xdr:twoCellAnchor editAs="oneCell">
    <xdr:from>
      <xdr:col>2</xdr:col>
      <xdr:colOff>118406</xdr:colOff>
      <xdr:row>3</xdr:row>
      <xdr:rowOff>392206</xdr:rowOff>
    </xdr:from>
    <xdr:to>
      <xdr:col>3</xdr:col>
      <xdr:colOff>16469</xdr:colOff>
      <xdr:row>3</xdr:row>
      <xdr:rowOff>2911886</xdr:rowOff>
    </xdr:to>
    <xdr:pic>
      <xdr:nvPicPr>
        <xdr:cNvPr id="3" name="Imagen 2">
          <a:extLst>
            <a:ext uri="{FF2B5EF4-FFF2-40B4-BE49-F238E27FC236}">
              <a16:creationId xmlns:a16="http://schemas.microsoft.com/office/drawing/2014/main" id="{9343A8DE-D299-6A7D-C796-4E518ADFA7F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333094" y="3940269"/>
          <a:ext cx="3779500" cy="2519680"/>
        </a:xfrm>
        <a:prstGeom prst="rect">
          <a:avLst/>
        </a:prstGeom>
        <a:noFill/>
        <a:ln>
          <a:noFill/>
        </a:ln>
      </xdr:spPr>
    </xdr:pic>
    <xdr:clientData/>
  </xdr:twoCellAnchor>
  <xdr:twoCellAnchor editAs="oneCell">
    <xdr:from>
      <xdr:col>2</xdr:col>
      <xdr:colOff>112056</xdr:colOff>
      <xdr:row>4</xdr:row>
      <xdr:rowOff>340917</xdr:rowOff>
    </xdr:from>
    <xdr:to>
      <xdr:col>3</xdr:col>
      <xdr:colOff>10119</xdr:colOff>
      <xdr:row>4</xdr:row>
      <xdr:rowOff>2860597</xdr:rowOff>
    </xdr:to>
    <xdr:pic>
      <xdr:nvPicPr>
        <xdr:cNvPr id="10" name="Imagen 9" descr="Diagrama, Dibujo de ingeniería&#10;&#10;El contenido generado por IA puede ser incorrecto.">
          <a:extLst>
            <a:ext uri="{FF2B5EF4-FFF2-40B4-BE49-F238E27FC236}">
              <a16:creationId xmlns:a16="http://schemas.microsoft.com/office/drawing/2014/main" id="{E1FFE251-917D-EC84-46D5-626768799B5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26744" y="7056042"/>
          <a:ext cx="3773150" cy="2519680"/>
        </a:xfrm>
        <a:prstGeom prst="rect">
          <a:avLst/>
        </a:prstGeom>
        <a:noFill/>
        <a:ln>
          <a:noFill/>
        </a:ln>
      </xdr:spPr>
    </xdr:pic>
    <xdr:clientData/>
  </xdr:twoCellAnchor>
  <xdr:twoCellAnchor editAs="oneCell">
    <xdr:from>
      <xdr:col>1</xdr:col>
      <xdr:colOff>2479971</xdr:colOff>
      <xdr:row>5</xdr:row>
      <xdr:rowOff>362898</xdr:rowOff>
    </xdr:from>
    <xdr:to>
      <xdr:col>3</xdr:col>
      <xdr:colOff>220304</xdr:colOff>
      <xdr:row>5</xdr:row>
      <xdr:rowOff>2888928</xdr:rowOff>
    </xdr:to>
    <xdr:pic>
      <xdr:nvPicPr>
        <xdr:cNvPr id="11" name="Imagen 10">
          <a:extLst>
            <a:ext uri="{FF2B5EF4-FFF2-40B4-BE49-F238E27FC236}">
              <a16:creationId xmlns:a16="http://schemas.microsoft.com/office/drawing/2014/main" id="{EFF7587E-CFE2-81BE-28D2-45E16AD1B249}"/>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9933"/>
        <a:stretch/>
      </xdr:blipFill>
      <xdr:spPr bwMode="auto">
        <a:xfrm>
          <a:off x="3122909" y="10245086"/>
          <a:ext cx="4187170" cy="252603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2480655</xdr:colOff>
      <xdr:row>6</xdr:row>
      <xdr:rowOff>399530</xdr:rowOff>
    </xdr:from>
    <xdr:to>
      <xdr:col>3</xdr:col>
      <xdr:colOff>225970</xdr:colOff>
      <xdr:row>6</xdr:row>
      <xdr:rowOff>2925880</xdr:rowOff>
    </xdr:to>
    <xdr:pic>
      <xdr:nvPicPr>
        <xdr:cNvPr id="12" name="Imagen 11">
          <a:extLst>
            <a:ext uri="{FF2B5EF4-FFF2-40B4-BE49-F238E27FC236}">
              <a16:creationId xmlns:a16="http://schemas.microsoft.com/office/drawing/2014/main" id="{D2A0D1BA-9300-DA60-BBF4-BF5D8080EB28}"/>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71" t="-9071" r="-1102" b="-10000"/>
        <a:stretch/>
      </xdr:blipFill>
      <xdr:spPr bwMode="auto">
        <a:xfrm>
          <a:off x="3123593" y="13448780"/>
          <a:ext cx="4198502" cy="2526350"/>
        </a:xfrm>
        <a:prstGeom prst="rect">
          <a:avLst/>
        </a:prstGeom>
        <a:noFill/>
        <a:ln>
          <a:noFill/>
        </a:ln>
      </xdr:spPr>
    </xdr:pic>
    <xdr:clientData/>
  </xdr:twoCellAnchor>
  <xdr:twoCellAnchor editAs="oneCell">
    <xdr:from>
      <xdr:col>2</xdr:col>
      <xdr:colOff>119041</xdr:colOff>
      <xdr:row>7</xdr:row>
      <xdr:rowOff>399532</xdr:rowOff>
    </xdr:from>
    <xdr:to>
      <xdr:col>3</xdr:col>
      <xdr:colOff>12659</xdr:colOff>
      <xdr:row>7</xdr:row>
      <xdr:rowOff>2925562</xdr:rowOff>
    </xdr:to>
    <xdr:pic>
      <xdr:nvPicPr>
        <xdr:cNvPr id="13" name="Imagen 12" descr="Un dibujo de una caja&#10;&#10;El contenido generado por IA puede ser incorrecto.">
          <a:extLst>
            <a:ext uri="{FF2B5EF4-FFF2-40B4-BE49-F238E27FC236}">
              <a16:creationId xmlns:a16="http://schemas.microsoft.com/office/drawing/2014/main" id="{B32F7BC8-DAD3-BDED-AA9B-85D16509C154}"/>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3333729" y="16615845"/>
          <a:ext cx="3775055" cy="2526030"/>
        </a:xfrm>
        <a:prstGeom prst="rect">
          <a:avLst/>
        </a:prstGeom>
        <a:noFill/>
        <a:ln>
          <a:noFill/>
        </a:ln>
      </xdr:spPr>
    </xdr:pic>
    <xdr:clientData/>
  </xdr:twoCellAnchor>
  <xdr:twoCellAnchor editAs="oneCell">
    <xdr:from>
      <xdr:col>2</xdr:col>
      <xdr:colOff>20764</xdr:colOff>
      <xdr:row>8</xdr:row>
      <xdr:rowOff>330416</xdr:rowOff>
    </xdr:from>
    <xdr:to>
      <xdr:col>3</xdr:col>
      <xdr:colOff>117287</xdr:colOff>
      <xdr:row>8</xdr:row>
      <xdr:rowOff>2847241</xdr:rowOff>
    </xdr:to>
    <xdr:pic>
      <xdr:nvPicPr>
        <xdr:cNvPr id="14" name="Imagen 13" descr="Diagrama, Dibujo de ingeniería&#10;&#10;El contenido generado por IA puede ser incorrecto.">
          <a:extLst>
            <a:ext uri="{FF2B5EF4-FFF2-40B4-BE49-F238E27FC236}">
              <a16:creationId xmlns:a16="http://schemas.microsoft.com/office/drawing/2014/main" id="{999F27C0-6018-B294-C88D-3730E6C2081E}"/>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t="-365" b="5711"/>
        <a:stretch/>
      </xdr:blipFill>
      <xdr:spPr bwMode="auto">
        <a:xfrm>
          <a:off x="3235452" y="19713791"/>
          <a:ext cx="3977960" cy="251682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112364</xdr:colOff>
      <xdr:row>9</xdr:row>
      <xdr:rowOff>324268</xdr:rowOff>
    </xdr:from>
    <xdr:to>
      <xdr:col>3</xdr:col>
      <xdr:colOff>9812</xdr:colOff>
      <xdr:row>9</xdr:row>
      <xdr:rowOff>2850298</xdr:rowOff>
    </xdr:to>
    <xdr:pic>
      <xdr:nvPicPr>
        <xdr:cNvPr id="15" name="Imagen 14" descr="Imagen que contiene Dibujo de ingeniería&#10;&#10;El contenido generado por IA puede ser incorrecto.">
          <a:extLst>
            <a:ext uri="{FF2B5EF4-FFF2-40B4-BE49-F238E27FC236}">
              <a16:creationId xmlns:a16="http://schemas.microsoft.com/office/drawing/2014/main" id="{357A700A-895B-0617-8C50-CCA678909DB1}"/>
            </a:ext>
          </a:extLst>
        </xdr:cNvPr>
        <xdr:cNvPicPr>
          <a:picLocks noChangeAspect="1"/>
        </xdr:cNvPicPr>
      </xdr:nvPicPr>
      <xdr:blipFill>
        <a:blip xmlns:r="http://schemas.openxmlformats.org/officeDocument/2006/relationships" r:embed="rId8" cstate="print">
          <a:clrChange>
            <a:clrFrom>
              <a:srgbClr val="F6EFE1"/>
            </a:clrFrom>
            <a:clrTo>
              <a:srgbClr val="F6EFE1">
                <a:alpha val="0"/>
              </a:srgbClr>
            </a:clrTo>
          </a:clrChange>
          <a:extLst>
            <a:ext uri="{BEBA8EAE-BF5A-486C-A8C5-ECC9F3942E4B}">
              <a14:imgProps xmlns:a14="http://schemas.microsoft.com/office/drawing/2010/main">
                <a14:imgLayer r:embed="rId9">
                  <a14:imgEffect>
                    <a14:colorTemperature colorTemp="4700"/>
                  </a14:imgEffect>
                  <a14:imgEffect>
                    <a14:brightnessContrast bright="20000" contrast="20000"/>
                  </a14:imgEffect>
                </a14:imgLayer>
              </a14:imgProps>
            </a:ext>
            <a:ext uri="{28A0092B-C50C-407E-A947-70E740481C1C}">
              <a14:useLocalDpi xmlns:a14="http://schemas.microsoft.com/office/drawing/2010/main" val="0"/>
            </a:ext>
          </a:extLst>
        </a:blip>
        <a:srcRect/>
        <a:stretch>
          <a:fillRect/>
        </a:stretch>
      </xdr:blipFill>
      <xdr:spPr bwMode="auto">
        <a:xfrm>
          <a:off x="3327052" y="22874706"/>
          <a:ext cx="3772535" cy="2526030"/>
        </a:xfrm>
        <a:prstGeom prst="rect">
          <a:avLst/>
        </a:prstGeom>
        <a:noFill/>
        <a:ln>
          <a:noFill/>
        </a:ln>
      </xdr:spPr>
    </xdr:pic>
    <xdr:clientData/>
  </xdr:twoCellAnchor>
  <xdr:twoCellAnchor editAs="oneCell">
    <xdr:from>
      <xdr:col>2</xdr:col>
      <xdr:colOff>664814</xdr:colOff>
      <xdr:row>10</xdr:row>
      <xdr:rowOff>372969</xdr:rowOff>
    </xdr:from>
    <xdr:to>
      <xdr:col>2</xdr:col>
      <xdr:colOff>3345149</xdr:colOff>
      <xdr:row>10</xdr:row>
      <xdr:rowOff>2883124</xdr:rowOff>
    </xdr:to>
    <xdr:pic>
      <xdr:nvPicPr>
        <xdr:cNvPr id="16" name="Imagen 15" descr="Dibujo de ingeniería&#10;&#10;El contenido generado por IA puede ser incorrecto.">
          <a:extLst>
            <a:ext uri="{FF2B5EF4-FFF2-40B4-BE49-F238E27FC236}">
              <a16:creationId xmlns:a16="http://schemas.microsoft.com/office/drawing/2014/main" id="{1C57EEB2-60EE-41FF-B691-0E276D9969F7}"/>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b="5872"/>
        <a:stretch/>
      </xdr:blipFill>
      <xdr:spPr bwMode="auto">
        <a:xfrm>
          <a:off x="3879502" y="26090469"/>
          <a:ext cx="2680335" cy="25101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745141</xdr:colOff>
      <xdr:row>11</xdr:row>
      <xdr:rowOff>273682</xdr:rowOff>
    </xdr:from>
    <xdr:to>
      <xdr:col>2</xdr:col>
      <xdr:colOff>3274346</xdr:colOff>
      <xdr:row>11</xdr:row>
      <xdr:rowOff>2793362</xdr:rowOff>
    </xdr:to>
    <xdr:pic>
      <xdr:nvPicPr>
        <xdr:cNvPr id="17" name="Imagen 16" descr="Dibujo de ingeniería&#10;&#10;El contenido generado por IA puede ser incorrecto.">
          <a:extLst>
            <a:ext uri="{FF2B5EF4-FFF2-40B4-BE49-F238E27FC236}">
              <a16:creationId xmlns:a16="http://schemas.microsoft.com/office/drawing/2014/main" id="{5586696F-BD74-1943-86A2-64677B76233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959829" y="29158245"/>
          <a:ext cx="2529205" cy="2519680"/>
        </a:xfrm>
        <a:prstGeom prst="rect">
          <a:avLst/>
        </a:prstGeom>
        <a:noFill/>
        <a:ln>
          <a:noFill/>
        </a:ln>
      </xdr:spPr>
    </xdr:pic>
    <xdr:clientData/>
  </xdr:twoCellAnchor>
  <xdr:twoCellAnchor editAs="oneCell">
    <xdr:from>
      <xdr:col>2</xdr:col>
      <xdr:colOff>119041</xdr:colOff>
      <xdr:row>12</xdr:row>
      <xdr:rowOff>421514</xdr:rowOff>
    </xdr:from>
    <xdr:to>
      <xdr:col>3</xdr:col>
      <xdr:colOff>12659</xdr:colOff>
      <xdr:row>12</xdr:row>
      <xdr:rowOff>2941194</xdr:rowOff>
    </xdr:to>
    <xdr:pic>
      <xdr:nvPicPr>
        <xdr:cNvPr id="18" name="Imagen 17" descr="Imagen que contiene edificio, tabla&#10;&#10;El contenido generado por IA puede ser incorrecto.">
          <a:extLst>
            <a:ext uri="{FF2B5EF4-FFF2-40B4-BE49-F238E27FC236}">
              <a16:creationId xmlns:a16="http://schemas.microsoft.com/office/drawing/2014/main" id="{F6BDF05A-B6A0-AAAE-4AD7-52005209B53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333729" y="32473139"/>
          <a:ext cx="3775055" cy="2519680"/>
        </a:xfrm>
        <a:prstGeom prst="rect">
          <a:avLst/>
        </a:prstGeom>
        <a:noFill/>
        <a:ln>
          <a:noFill/>
        </a:ln>
      </xdr:spPr>
    </xdr:pic>
    <xdr:clientData/>
  </xdr:twoCellAnchor>
  <xdr:twoCellAnchor editAs="oneCell">
    <xdr:from>
      <xdr:col>2</xdr:col>
      <xdr:colOff>119041</xdr:colOff>
      <xdr:row>13</xdr:row>
      <xdr:rowOff>374377</xdr:rowOff>
    </xdr:from>
    <xdr:to>
      <xdr:col>3</xdr:col>
      <xdr:colOff>12659</xdr:colOff>
      <xdr:row>13</xdr:row>
      <xdr:rowOff>2897232</xdr:rowOff>
    </xdr:to>
    <xdr:pic>
      <xdr:nvPicPr>
        <xdr:cNvPr id="19" name="Imagen 18">
          <a:extLst>
            <a:ext uri="{FF2B5EF4-FFF2-40B4-BE49-F238E27FC236}">
              <a16:creationId xmlns:a16="http://schemas.microsoft.com/office/drawing/2014/main" id="{077AC643-9745-7133-CDC7-57F05C589EB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333729" y="35593065"/>
          <a:ext cx="3775055" cy="2522855"/>
        </a:xfrm>
        <a:prstGeom prst="rect">
          <a:avLst/>
        </a:prstGeom>
        <a:noFill/>
        <a:ln>
          <a:noFill/>
        </a:ln>
      </xdr:spPr>
    </xdr:pic>
    <xdr:clientData/>
  </xdr:twoCellAnchor>
  <xdr:twoCellAnchor editAs="oneCell">
    <xdr:from>
      <xdr:col>2</xdr:col>
      <xdr:colOff>602584</xdr:colOff>
      <xdr:row>14</xdr:row>
      <xdr:rowOff>389032</xdr:rowOff>
    </xdr:from>
    <xdr:to>
      <xdr:col>2</xdr:col>
      <xdr:colOff>3401029</xdr:colOff>
      <xdr:row>14</xdr:row>
      <xdr:rowOff>2911887</xdr:rowOff>
    </xdr:to>
    <xdr:pic>
      <xdr:nvPicPr>
        <xdr:cNvPr id="20" name="Imagen 19" descr="Diagrama&#10;&#10;El contenido generado por IA puede ser incorrecto.">
          <a:extLst>
            <a:ext uri="{FF2B5EF4-FFF2-40B4-BE49-F238E27FC236}">
              <a16:creationId xmlns:a16="http://schemas.microsoft.com/office/drawing/2014/main" id="{40FB295E-E030-7C38-4EE1-E3244D21D034}"/>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b="9652"/>
        <a:stretch/>
      </xdr:blipFill>
      <xdr:spPr bwMode="auto">
        <a:xfrm>
          <a:off x="3817272" y="38774782"/>
          <a:ext cx="27920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478807</xdr:colOff>
      <xdr:row>15</xdr:row>
      <xdr:rowOff>389032</xdr:rowOff>
    </xdr:from>
    <xdr:to>
      <xdr:col>2</xdr:col>
      <xdr:colOff>3540680</xdr:colOff>
      <xdr:row>15</xdr:row>
      <xdr:rowOff>2911887</xdr:rowOff>
    </xdr:to>
    <xdr:pic>
      <xdr:nvPicPr>
        <xdr:cNvPr id="21" name="Imagen 20">
          <a:extLst>
            <a:ext uri="{FF2B5EF4-FFF2-40B4-BE49-F238E27FC236}">
              <a16:creationId xmlns:a16="http://schemas.microsoft.com/office/drawing/2014/main" id="{16604EAF-BB65-0468-66F1-06684DBDCC61}"/>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47564" r="5111"/>
        <a:stretch/>
      </xdr:blipFill>
      <xdr:spPr bwMode="auto">
        <a:xfrm>
          <a:off x="3693495" y="41941845"/>
          <a:ext cx="3061873"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497539</xdr:colOff>
      <xdr:row>17</xdr:row>
      <xdr:rowOff>326263</xdr:rowOff>
    </xdr:from>
    <xdr:to>
      <xdr:col>2</xdr:col>
      <xdr:colOff>3515599</xdr:colOff>
      <xdr:row>17</xdr:row>
      <xdr:rowOff>2846263</xdr:rowOff>
    </xdr:to>
    <xdr:pic>
      <xdr:nvPicPr>
        <xdr:cNvPr id="23" name="Imagen 22" descr="Un dibujo de una caja&#10;&#10;El contenido generado por IA puede ser incorrecto.">
          <a:extLst>
            <a:ext uri="{FF2B5EF4-FFF2-40B4-BE49-F238E27FC236}">
              <a16:creationId xmlns:a16="http://schemas.microsoft.com/office/drawing/2014/main" id="{460C6E69-A52F-7CEA-F0DE-1D905C97A67F}"/>
            </a:ext>
          </a:extLst>
        </xdr:cNvPr>
        <xdr:cNvPicPr>
          <a:picLocks noChangeAspect="1"/>
        </xdr:cNvPicPr>
      </xdr:nvPicPr>
      <xdr:blipFill rotWithShape="1">
        <a:blip xmlns:r="http://schemas.openxmlformats.org/officeDocument/2006/relationships" r:embed="rId16" cstate="print">
          <a:extLst>
            <a:ext uri="{BEBA8EAE-BF5A-486C-A8C5-ECC9F3942E4B}">
              <a14:imgProps xmlns:a14="http://schemas.microsoft.com/office/drawing/2010/main">
                <a14:imgLayer r:embed="rId17">
                  <a14:imgEffect>
                    <a14:colorTemperature colorTemp="5900"/>
                  </a14:imgEffect>
                  <a14:imgEffect>
                    <a14:saturation sat="66000"/>
                  </a14:imgEffect>
                  <a14:imgEffect>
                    <a14:brightnessContrast contrast="40000"/>
                  </a14:imgEffect>
                </a14:imgLayer>
              </a14:imgProps>
            </a:ext>
            <a:ext uri="{28A0092B-C50C-407E-A947-70E740481C1C}">
              <a14:useLocalDpi xmlns:a14="http://schemas.microsoft.com/office/drawing/2010/main" val="0"/>
            </a:ext>
          </a:extLst>
        </a:blip>
        <a:srcRect l="3900" t="11152" r="5535" b="12665"/>
        <a:stretch/>
      </xdr:blipFill>
      <xdr:spPr bwMode="auto">
        <a:xfrm>
          <a:off x="3712227" y="48213201"/>
          <a:ext cx="3011710" cy="252000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119041</xdr:colOff>
      <xdr:row>18</xdr:row>
      <xdr:rowOff>421514</xdr:rowOff>
    </xdr:from>
    <xdr:to>
      <xdr:col>3</xdr:col>
      <xdr:colOff>12659</xdr:colOff>
      <xdr:row>18</xdr:row>
      <xdr:rowOff>2941194</xdr:rowOff>
    </xdr:to>
    <xdr:pic>
      <xdr:nvPicPr>
        <xdr:cNvPr id="24" name="Imagen 23" descr="Caja de un videojuego&#10;&#10;El contenido generado por IA puede ser incorrecto.">
          <a:extLst>
            <a:ext uri="{FF2B5EF4-FFF2-40B4-BE49-F238E27FC236}">
              <a16:creationId xmlns:a16="http://schemas.microsoft.com/office/drawing/2014/main" id="{C1E81135-8625-5EC5-0B36-471426A66DC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333729" y="51475514"/>
          <a:ext cx="3775055" cy="2519680"/>
        </a:xfrm>
        <a:prstGeom prst="rect">
          <a:avLst/>
        </a:prstGeom>
        <a:noFill/>
        <a:ln>
          <a:noFill/>
        </a:ln>
      </xdr:spPr>
    </xdr:pic>
    <xdr:clientData/>
  </xdr:twoCellAnchor>
  <xdr:twoCellAnchor editAs="oneCell">
    <xdr:from>
      <xdr:col>2</xdr:col>
      <xdr:colOff>119041</xdr:colOff>
      <xdr:row>19</xdr:row>
      <xdr:rowOff>314785</xdr:rowOff>
    </xdr:from>
    <xdr:to>
      <xdr:col>3</xdr:col>
      <xdr:colOff>12659</xdr:colOff>
      <xdr:row>19</xdr:row>
      <xdr:rowOff>2831290</xdr:rowOff>
    </xdr:to>
    <xdr:pic>
      <xdr:nvPicPr>
        <xdr:cNvPr id="25" name="Imagen 24" descr="Dibujo de ingeniería&#10;&#10;El contenido generado por IA puede ser incorrecto.">
          <a:extLst>
            <a:ext uri="{FF2B5EF4-FFF2-40B4-BE49-F238E27FC236}">
              <a16:creationId xmlns:a16="http://schemas.microsoft.com/office/drawing/2014/main" id="{48C1AA27-9ACD-C8A2-63B2-832792ED1381}"/>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333729" y="54535848"/>
          <a:ext cx="3775055" cy="2516505"/>
        </a:xfrm>
        <a:prstGeom prst="rect">
          <a:avLst/>
        </a:prstGeom>
        <a:noFill/>
        <a:ln>
          <a:noFill/>
        </a:ln>
      </xdr:spPr>
    </xdr:pic>
    <xdr:clientData/>
  </xdr:twoCellAnchor>
  <xdr:twoCellAnchor editAs="oneCell">
    <xdr:from>
      <xdr:col>2</xdr:col>
      <xdr:colOff>1044861</xdr:colOff>
      <xdr:row>20</xdr:row>
      <xdr:rowOff>352397</xdr:rowOff>
    </xdr:from>
    <xdr:to>
      <xdr:col>2</xdr:col>
      <xdr:colOff>2974626</xdr:colOff>
      <xdr:row>20</xdr:row>
      <xdr:rowOff>2875252</xdr:rowOff>
    </xdr:to>
    <xdr:pic>
      <xdr:nvPicPr>
        <xdr:cNvPr id="26" name="Imagen 25">
          <a:extLst>
            <a:ext uri="{FF2B5EF4-FFF2-40B4-BE49-F238E27FC236}">
              <a16:creationId xmlns:a16="http://schemas.microsoft.com/office/drawing/2014/main" id="{B8D3341B-9111-3195-2D23-E193992EAE5D}"/>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4537" b="8140"/>
        <a:stretch/>
      </xdr:blipFill>
      <xdr:spPr bwMode="auto">
        <a:xfrm>
          <a:off x="4259549" y="57740522"/>
          <a:ext cx="192976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40812</xdr:colOff>
      <xdr:row>21</xdr:row>
      <xdr:rowOff>388055</xdr:rowOff>
    </xdr:from>
    <xdr:to>
      <xdr:col>3</xdr:col>
      <xdr:colOff>97238</xdr:colOff>
      <xdr:row>21</xdr:row>
      <xdr:rowOff>2904880</xdr:rowOff>
    </xdr:to>
    <xdr:pic>
      <xdr:nvPicPr>
        <xdr:cNvPr id="27" name="Imagen 26" descr="Diagrama, Forma&#10;&#10;El contenido generado por IA puede ser incorrecto.">
          <a:extLst>
            <a:ext uri="{FF2B5EF4-FFF2-40B4-BE49-F238E27FC236}">
              <a16:creationId xmlns:a16="http://schemas.microsoft.com/office/drawing/2014/main" id="{D98EC332-4641-51EA-D2F7-38BF76460C5C}"/>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5526" b="-7591"/>
        <a:stretch/>
      </xdr:blipFill>
      <xdr:spPr bwMode="auto">
        <a:xfrm>
          <a:off x="3255500" y="60943243"/>
          <a:ext cx="3937863" cy="2516825"/>
        </a:xfrm>
        <a:prstGeom prst="rect">
          <a:avLst/>
        </a:prstGeom>
        <a:noFill/>
        <a:ln>
          <a:noFill/>
        </a:ln>
      </xdr:spPr>
    </xdr:pic>
    <xdr:clientData/>
  </xdr:twoCellAnchor>
  <xdr:twoCellAnchor editAs="oneCell">
    <xdr:from>
      <xdr:col>2</xdr:col>
      <xdr:colOff>1021684</xdr:colOff>
      <xdr:row>22</xdr:row>
      <xdr:rowOff>374377</xdr:rowOff>
    </xdr:from>
    <xdr:to>
      <xdr:col>2</xdr:col>
      <xdr:colOff>2988279</xdr:colOff>
      <xdr:row>22</xdr:row>
      <xdr:rowOff>2897232</xdr:rowOff>
    </xdr:to>
    <xdr:pic>
      <xdr:nvPicPr>
        <xdr:cNvPr id="28" name="Imagen 27" descr="Dibujo de ingeniería&#10;&#10;El contenido generado por IA puede ser incorrecto.">
          <a:extLst>
            <a:ext uri="{FF2B5EF4-FFF2-40B4-BE49-F238E27FC236}">
              <a16:creationId xmlns:a16="http://schemas.microsoft.com/office/drawing/2014/main" id="{8B06E6CB-10C2-631F-7684-3FB95EE449A8}"/>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4087" b="11182"/>
        <a:stretch/>
      </xdr:blipFill>
      <xdr:spPr bwMode="auto">
        <a:xfrm>
          <a:off x="4236372" y="64096627"/>
          <a:ext cx="19665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2512356</xdr:colOff>
      <xdr:row>16</xdr:row>
      <xdr:rowOff>389031</xdr:rowOff>
    </xdr:from>
    <xdr:to>
      <xdr:col>3</xdr:col>
      <xdr:colOff>168869</xdr:colOff>
      <xdr:row>16</xdr:row>
      <xdr:rowOff>2911886</xdr:rowOff>
    </xdr:to>
    <xdr:pic>
      <xdr:nvPicPr>
        <xdr:cNvPr id="29" name="Imagen 28">
          <a:extLst>
            <a:ext uri="{FF2B5EF4-FFF2-40B4-BE49-F238E27FC236}">
              <a16:creationId xmlns:a16="http://schemas.microsoft.com/office/drawing/2014/main" id="{A223E79D-37C0-B117-533A-7FD505445B05}"/>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7890"/>
        <a:stretch/>
      </xdr:blipFill>
      <xdr:spPr bwMode="auto">
        <a:xfrm>
          <a:off x="3155294" y="45108906"/>
          <a:ext cx="4109700"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116819</xdr:colOff>
      <xdr:row>2</xdr:row>
      <xdr:rowOff>302559</xdr:rowOff>
    </xdr:from>
    <xdr:to>
      <xdr:col>3</xdr:col>
      <xdr:colOff>11707</xdr:colOff>
      <xdr:row>2</xdr:row>
      <xdr:rowOff>2822239</xdr:rowOff>
    </xdr:to>
    <xdr:pic>
      <xdr:nvPicPr>
        <xdr:cNvPr id="30" name="Imagen 29" descr="Diagrama, Dibujo de ingeniería&#10;&#10;El contenido generado por IA puede ser incorrecto.">
          <a:extLst>
            <a:ext uri="{FF2B5EF4-FFF2-40B4-BE49-F238E27FC236}">
              <a16:creationId xmlns:a16="http://schemas.microsoft.com/office/drawing/2014/main" id="{DC21F99B-6EA2-3049-2315-4F7F6216DACF}"/>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3331507" y="683559"/>
          <a:ext cx="3776325" cy="251968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241149</xdr:colOff>
      <xdr:row>1</xdr:row>
      <xdr:rowOff>55804</xdr:rowOff>
    </xdr:from>
    <xdr:to>
      <xdr:col>1</xdr:col>
      <xdr:colOff>586749</xdr:colOff>
      <xdr:row>1</xdr:row>
      <xdr:rowOff>493954</xdr:rowOff>
    </xdr:to>
    <xdr:pic>
      <xdr:nvPicPr>
        <xdr:cNvPr id="2" name="Picture 3">
          <a:extLst>
            <a:ext uri="{FF2B5EF4-FFF2-40B4-BE49-F238E27FC236}">
              <a16:creationId xmlns:a16="http://schemas.microsoft.com/office/drawing/2014/main" id="{80979F11-F38C-4752-A80B-E0035C9208CF}"/>
            </a:ext>
          </a:extLst>
        </xdr:cNvPr>
        <xdr:cNvPicPr>
          <a:picLocks noChangeAspect="1" noChangeArrowheads="1"/>
        </xdr:cNvPicPr>
      </xdr:nvPicPr>
      <xdr:blipFill rotWithShape="1">
        <a:blip xmlns:r="http://schemas.openxmlformats.org/officeDocument/2006/relationships" r:embed="rId1" cstate="print">
          <a:clrChange>
            <a:clrFrom>
              <a:srgbClr val="F2F2F3"/>
            </a:clrFrom>
            <a:clrTo>
              <a:srgbClr val="F2F2F3">
                <a:alpha val="0"/>
              </a:srgbClr>
            </a:clrTo>
          </a:clrChange>
          <a:grayscl/>
          <a:biLevel thresh="50000"/>
          <a:extLst>
            <a:ext uri="{28A0092B-C50C-407E-A947-70E740481C1C}">
              <a14:useLocalDpi xmlns:a14="http://schemas.microsoft.com/office/drawing/2010/main" val="0"/>
            </a:ext>
          </a:extLst>
        </a:blip>
        <a:srcRect l="8461" t="14916" r="7142" b="20860"/>
        <a:stretch/>
      </xdr:blipFill>
      <xdr:spPr bwMode="auto">
        <a:xfrm>
          <a:off x="3387683" y="246304"/>
          <a:ext cx="34560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187178</xdr:colOff>
      <xdr:row>2</xdr:row>
      <xdr:rowOff>52176</xdr:rowOff>
    </xdr:from>
    <xdr:to>
      <xdr:col>1</xdr:col>
      <xdr:colOff>640720</xdr:colOff>
      <xdr:row>2</xdr:row>
      <xdr:rowOff>490326</xdr:rowOff>
    </xdr:to>
    <xdr:pic>
      <xdr:nvPicPr>
        <xdr:cNvPr id="3" name="Picture 4">
          <a:extLst>
            <a:ext uri="{FF2B5EF4-FFF2-40B4-BE49-F238E27FC236}">
              <a16:creationId xmlns:a16="http://schemas.microsoft.com/office/drawing/2014/main" id="{A2220C29-A25D-48BA-BD73-DEE8486FB5C6}"/>
            </a:ext>
          </a:extLst>
        </xdr:cNvPr>
        <xdr:cNvPicPr>
          <a:picLocks noChangeAspect="1" noChangeArrowheads="1"/>
        </xdr:cNvPicPr>
      </xdr:nvPicPr>
      <xdr:blipFill rotWithShape="1">
        <a:blip xmlns:r="http://schemas.openxmlformats.org/officeDocument/2006/relationships" r:embed="rId2" cstate="print">
          <a:grayscl/>
          <a:biLevel thresh="50000"/>
          <a:extLst>
            <a:ext uri="{28A0092B-C50C-407E-A947-70E740481C1C}">
              <a14:useLocalDpi xmlns:a14="http://schemas.microsoft.com/office/drawing/2010/main" val="0"/>
            </a:ext>
          </a:extLst>
        </a:blip>
        <a:srcRect l="5769" t="15162" r="3389" b="22182"/>
        <a:stretch/>
      </xdr:blipFill>
      <xdr:spPr bwMode="auto">
        <a:xfrm>
          <a:off x="3333712" y="748486"/>
          <a:ext cx="453542"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247694</xdr:colOff>
      <xdr:row>3</xdr:row>
      <xdr:rowOff>37662</xdr:rowOff>
    </xdr:from>
    <xdr:to>
      <xdr:col>1</xdr:col>
      <xdr:colOff>580204</xdr:colOff>
      <xdr:row>3</xdr:row>
      <xdr:rowOff>494862</xdr:rowOff>
    </xdr:to>
    <xdr:pic>
      <xdr:nvPicPr>
        <xdr:cNvPr id="4" name="Picture 5">
          <a:extLst>
            <a:ext uri="{FF2B5EF4-FFF2-40B4-BE49-F238E27FC236}">
              <a16:creationId xmlns:a16="http://schemas.microsoft.com/office/drawing/2014/main" id="{3D7CB04E-AA68-40F1-9820-F8443DCF4114}"/>
            </a:ext>
          </a:extLst>
        </xdr:cNvPr>
        <xdr:cNvPicPr>
          <a:picLocks noChangeAspect="1" noChangeArrowheads="1"/>
        </xdr:cNvPicPr>
      </xdr:nvPicPr>
      <xdr:blipFill rotWithShape="1">
        <a:blip xmlns:r="http://schemas.openxmlformats.org/officeDocument/2006/relationships" r:embed="rId3" cstate="print">
          <a:grayscl/>
          <a:biLevel thresh="50000"/>
          <a:extLst>
            <a:ext uri="{28A0092B-C50C-407E-A947-70E740481C1C}">
              <a14:useLocalDpi xmlns:a14="http://schemas.microsoft.com/office/drawing/2010/main" val="0"/>
            </a:ext>
          </a:extLst>
        </a:blip>
        <a:srcRect l="7189" t="13275" r="2300" b="19974"/>
        <a:stretch/>
      </xdr:blipFill>
      <xdr:spPr bwMode="auto">
        <a:xfrm>
          <a:off x="3394228" y="1239783"/>
          <a:ext cx="33251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205149</xdr:colOff>
      <xdr:row>4</xdr:row>
      <xdr:rowOff>63062</xdr:rowOff>
    </xdr:from>
    <xdr:to>
      <xdr:col>1</xdr:col>
      <xdr:colOff>622750</xdr:colOff>
      <xdr:row>4</xdr:row>
      <xdr:rowOff>491687</xdr:rowOff>
    </xdr:to>
    <xdr:pic>
      <xdr:nvPicPr>
        <xdr:cNvPr id="5" name="Picture 6">
          <a:extLst>
            <a:ext uri="{FF2B5EF4-FFF2-40B4-BE49-F238E27FC236}">
              <a16:creationId xmlns:a16="http://schemas.microsoft.com/office/drawing/2014/main" id="{76437D97-107A-416E-B63A-D9563E32D8F7}"/>
            </a:ext>
          </a:extLst>
        </xdr:cNvPr>
        <xdr:cNvPicPr>
          <a:picLocks noChangeAspect="1" noChangeArrowheads="1"/>
        </xdr:cNvPicPr>
      </xdr:nvPicPr>
      <xdr:blipFill rotWithShape="1">
        <a:blip xmlns:r="http://schemas.openxmlformats.org/officeDocument/2006/relationships" r:embed="rId4" cstate="print">
          <a:grayscl/>
          <a:biLevel thresh="50000"/>
          <a:extLst>
            <a:ext uri="{28A0092B-C50C-407E-A947-70E740481C1C}">
              <a14:useLocalDpi xmlns:a14="http://schemas.microsoft.com/office/drawing/2010/main" val="0"/>
            </a:ext>
          </a:extLst>
        </a:blip>
        <a:srcRect l="7085" t="15044" r="7517" b="20733"/>
        <a:stretch/>
      </xdr:blipFill>
      <xdr:spPr bwMode="auto">
        <a:xfrm>
          <a:off x="3351683" y="1770993"/>
          <a:ext cx="417601" cy="428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209511</xdr:colOff>
      <xdr:row>5</xdr:row>
      <xdr:rowOff>30405</xdr:rowOff>
    </xdr:from>
    <xdr:to>
      <xdr:col>1</xdr:col>
      <xdr:colOff>618388</xdr:colOff>
      <xdr:row>5</xdr:row>
      <xdr:rowOff>487605</xdr:rowOff>
    </xdr:to>
    <xdr:pic>
      <xdr:nvPicPr>
        <xdr:cNvPr id="6" name="Picture 7">
          <a:extLst>
            <a:ext uri="{FF2B5EF4-FFF2-40B4-BE49-F238E27FC236}">
              <a16:creationId xmlns:a16="http://schemas.microsoft.com/office/drawing/2014/main" id="{A1B6D834-7714-49BE-A7A3-780214D542AC}"/>
            </a:ext>
          </a:extLst>
        </xdr:cNvPr>
        <xdr:cNvPicPr>
          <a:picLocks noChangeAspect="1" noChangeArrowheads="1"/>
        </xdr:cNvPicPr>
      </xdr:nvPicPr>
      <xdr:blipFill rotWithShape="1">
        <a:blip xmlns:r="http://schemas.openxmlformats.org/officeDocument/2006/relationships" r:embed="rId5" cstate="print">
          <a:grayscl/>
          <a:biLevel thresh="50000"/>
          <a:extLst>
            <a:ext uri="{28A0092B-C50C-407E-A947-70E740481C1C}">
              <a14:useLocalDpi xmlns:a14="http://schemas.microsoft.com/office/drawing/2010/main" val="0"/>
            </a:ext>
          </a:extLst>
        </a:blip>
        <a:srcRect l="4412" t="14032" r="3151" b="23767"/>
        <a:stretch/>
      </xdr:blipFill>
      <xdr:spPr bwMode="auto">
        <a:xfrm>
          <a:off x="3356045" y="2244146"/>
          <a:ext cx="408877"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269570</xdr:colOff>
      <xdr:row>6</xdr:row>
      <xdr:rowOff>24962</xdr:rowOff>
    </xdr:from>
    <xdr:to>
      <xdr:col>1</xdr:col>
      <xdr:colOff>558328</xdr:colOff>
      <xdr:row>6</xdr:row>
      <xdr:rowOff>482162</xdr:rowOff>
    </xdr:to>
    <xdr:pic>
      <xdr:nvPicPr>
        <xdr:cNvPr id="7" name="Imagen 1">
          <a:extLst>
            <a:ext uri="{FF2B5EF4-FFF2-40B4-BE49-F238E27FC236}">
              <a16:creationId xmlns:a16="http://schemas.microsoft.com/office/drawing/2014/main" id="{A5B35E7E-5883-4EA6-80E9-92E9E6332E59}"/>
            </a:ext>
          </a:extLst>
        </xdr:cNvPr>
        <xdr:cNvPicPr>
          <a:picLocks noChangeAspect="1" noChangeArrowheads="1"/>
        </xdr:cNvPicPr>
      </xdr:nvPicPr>
      <xdr:blipFill rotWithShape="1">
        <a:blip xmlns:r="http://schemas.openxmlformats.org/officeDocument/2006/relationships" r:embed="rId6" cstate="print">
          <a:grayscl/>
          <a:biLevel thresh="50000"/>
          <a:extLst>
            <a:ext uri="{28A0092B-C50C-407E-A947-70E740481C1C}">
              <a14:useLocalDpi xmlns:a14="http://schemas.microsoft.com/office/drawing/2010/main" val="0"/>
            </a:ext>
          </a:extLst>
        </a:blip>
        <a:srcRect t="13274" r="4000" b="19469"/>
        <a:stretch/>
      </xdr:blipFill>
      <xdr:spPr bwMode="auto">
        <a:xfrm>
          <a:off x="3416104" y="2744514"/>
          <a:ext cx="288758"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155575</xdr:colOff>
      <xdr:row>32</xdr:row>
      <xdr:rowOff>31750</xdr:rowOff>
    </xdr:from>
    <xdr:to>
      <xdr:col>2</xdr:col>
      <xdr:colOff>410718</xdr:colOff>
      <xdr:row>34</xdr:row>
      <xdr:rowOff>26543</xdr:rowOff>
    </xdr:to>
    <xdr:pic>
      <xdr:nvPicPr>
        <xdr:cNvPr id="2" name="Picture 1" descr="84,700+ Hand With Money Icon Stock Illustrations, Royalty ...">
          <a:extLst>
            <a:ext uri="{FF2B5EF4-FFF2-40B4-BE49-F238E27FC236}">
              <a16:creationId xmlns:a16="http://schemas.microsoft.com/office/drawing/2014/main" id="{542AD462-D344-451A-B974-6A4FB2672A25}"/>
            </a:ext>
          </a:extLst>
        </xdr:cNvPr>
        <xdr:cNvPicPr>
          <a:picLocks noChangeAspect="1" noChangeArrowheads="1"/>
        </xdr:cNvPicPr>
      </xdr:nvPicPr>
      <xdr:blipFill rotWithShape="1">
        <a:blip xmlns:r="http://schemas.openxmlformats.org/officeDocument/2006/relationships" r:embed="rId1"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0353" t="20353" r="20353" b="20353"/>
        <a:stretch/>
      </xdr:blipFill>
      <xdr:spPr bwMode="auto">
        <a:xfrm>
          <a:off x="346075" y="4978400"/>
          <a:ext cx="258318" cy="258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209550</xdr:colOff>
      <xdr:row>4</xdr:row>
      <xdr:rowOff>114300</xdr:rowOff>
    </xdr:from>
    <xdr:to>
      <xdr:col>2</xdr:col>
      <xdr:colOff>412522</xdr:colOff>
      <xdr:row>5</xdr:row>
      <xdr:rowOff>142647</xdr:rowOff>
    </xdr:to>
    <xdr:pic>
      <xdr:nvPicPr>
        <xdr:cNvPr id="3" name="Picture 2" descr="Location - Free signs icons">
          <a:extLst>
            <a:ext uri="{FF2B5EF4-FFF2-40B4-BE49-F238E27FC236}">
              <a16:creationId xmlns:a16="http://schemas.microsoft.com/office/drawing/2014/main" id="{A3EA35D0-9529-4EB9-8C03-F820E71A9F28}"/>
            </a:ext>
          </a:extLst>
        </xdr:cNvPr>
        <xdr:cNvPicPr>
          <a:picLocks noChangeAspect="1" noChangeArrowheads="1"/>
        </xdr:cNvPicPr>
      </xdr:nvPicPr>
      <xdr:blipFill>
        <a:blip xmlns:r="http://schemas.openxmlformats.org/officeDocument/2006/relationships" r:embed="rId2" cstate="print">
          <a:lum bright="70000" contrast="-70000"/>
          <a:extLst>
            <a:ext uri="{28A0092B-C50C-407E-A947-70E740481C1C}">
              <a14:useLocalDpi xmlns:a14="http://schemas.microsoft.com/office/drawing/2010/main" val="0"/>
            </a:ext>
          </a:extLst>
        </a:blip>
        <a:srcRect/>
        <a:stretch>
          <a:fillRect/>
        </a:stretch>
      </xdr:blipFill>
      <xdr:spPr bwMode="auto">
        <a:xfrm>
          <a:off x="400050" y="657225"/>
          <a:ext cx="202972" cy="209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158751</xdr:colOff>
      <xdr:row>20</xdr:row>
      <xdr:rowOff>57149</xdr:rowOff>
    </xdr:from>
    <xdr:to>
      <xdr:col>2</xdr:col>
      <xdr:colOff>428626</xdr:colOff>
      <xdr:row>21</xdr:row>
      <xdr:rowOff>154968</xdr:rowOff>
    </xdr:to>
    <xdr:pic>
      <xdr:nvPicPr>
        <xdr:cNvPr id="4" name="Graphic 3" descr="Water with solid fill">
          <a:extLst>
            <a:ext uri="{FF2B5EF4-FFF2-40B4-BE49-F238E27FC236}">
              <a16:creationId xmlns:a16="http://schemas.microsoft.com/office/drawing/2014/main" id="{8572A880-50A0-4D20-BFBA-7EBED8311D3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52426" y="1704974"/>
          <a:ext cx="266700" cy="278794"/>
        </a:xfrm>
        <a:prstGeom prst="rect">
          <a:avLst/>
        </a:prstGeom>
      </xdr:spPr>
    </xdr:pic>
    <xdr:clientData/>
  </xdr:twoCellAnchor>
  <xdr:twoCellAnchor editAs="oneCell">
    <xdr:from>
      <xdr:col>2</xdr:col>
      <xdr:colOff>168276</xdr:colOff>
      <xdr:row>40</xdr:row>
      <xdr:rowOff>67959</xdr:rowOff>
    </xdr:from>
    <xdr:to>
      <xdr:col>2</xdr:col>
      <xdr:colOff>430301</xdr:colOff>
      <xdr:row>41</xdr:row>
      <xdr:rowOff>139700</xdr:rowOff>
    </xdr:to>
    <xdr:pic>
      <xdr:nvPicPr>
        <xdr:cNvPr id="5" name="Graphic 4" descr="Checkmark with solid fill">
          <a:extLst>
            <a:ext uri="{FF2B5EF4-FFF2-40B4-BE49-F238E27FC236}">
              <a16:creationId xmlns:a16="http://schemas.microsoft.com/office/drawing/2014/main" id="{293F90A9-1662-4A7F-8E6F-261C924CB288}"/>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58776" y="4674884"/>
          <a:ext cx="262025" cy="255891"/>
        </a:xfrm>
        <a:prstGeom prst="rect">
          <a:avLst/>
        </a:prstGeom>
      </xdr:spPr>
    </xdr:pic>
    <xdr:clientData/>
  </xdr:twoCellAnchor>
  <xdr:twoCellAnchor editAs="oneCell">
    <xdr:from>
      <xdr:col>2</xdr:col>
      <xdr:colOff>161925</xdr:colOff>
      <xdr:row>52</xdr:row>
      <xdr:rowOff>85725</xdr:rowOff>
    </xdr:from>
    <xdr:to>
      <xdr:col>2</xdr:col>
      <xdr:colOff>429277</xdr:colOff>
      <xdr:row>53</xdr:row>
      <xdr:rowOff>155061</xdr:rowOff>
    </xdr:to>
    <xdr:pic>
      <xdr:nvPicPr>
        <xdr:cNvPr id="6" name="Picture 5" descr="Limitation Icon Vector Art, Icons, and Graphics for Free Download">
          <a:extLst>
            <a:ext uri="{FF2B5EF4-FFF2-40B4-BE49-F238E27FC236}">
              <a16:creationId xmlns:a16="http://schemas.microsoft.com/office/drawing/2014/main" id="{2ACDD4A0-FC7B-473D-A21B-F6C60E4DA6D8}"/>
            </a:ext>
          </a:extLst>
        </xdr:cNvPr>
        <xdr:cNvPicPr>
          <a:picLocks noChangeAspect="1" noChangeArrowheads="1"/>
        </xdr:cNvPicPr>
      </xdr:nvPicPr>
      <xdr:blipFill rotWithShape="1">
        <a:blip xmlns:r="http://schemas.openxmlformats.org/officeDocument/2006/relationships" r:embed="rId7"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2701" t="24711" r="23750" b="23907"/>
        <a:stretch/>
      </xdr:blipFill>
      <xdr:spPr bwMode="auto">
        <a:xfrm>
          <a:off x="349250" y="6292850"/>
          <a:ext cx="270527" cy="253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196850</xdr:colOff>
      <xdr:row>4</xdr:row>
      <xdr:rowOff>44450</xdr:rowOff>
    </xdr:from>
    <xdr:to>
      <xdr:col>8</xdr:col>
      <xdr:colOff>448607</xdr:colOff>
      <xdr:row>5</xdr:row>
      <xdr:rowOff>120650</xdr:rowOff>
    </xdr:to>
    <xdr:pic>
      <xdr:nvPicPr>
        <xdr:cNvPr id="7" name="Picture 6" descr="Description - Free business icons">
          <a:extLst>
            <a:ext uri="{FF2B5EF4-FFF2-40B4-BE49-F238E27FC236}">
              <a16:creationId xmlns:a16="http://schemas.microsoft.com/office/drawing/2014/main" id="{C22C81FF-1343-4108-B304-642EFC90FA56}"/>
            </a:ext>
          </a:extLst>
        </xdr:cNvPr>
        <xdr:cNvPicPr>
          <a:picLocks noChangeAspect="1" noChangeArrowheads="1"/>
        </xdr:cNvPicPr>
      </xdr:nvPicPr>
      <xdr:blipFill>
        <a:blip xmlns:r="http://schemas.openxmlformats.org/officeDocument/2006/relationships" r:embed="rId8" cstate="print">
          <a:lum bright="70000" contrast="-70000"/>
          <a:extLst>
            <a:ext uri="{28A0092B-C50C-407E-A947-70E740481C1C}">
              <a14:useLocalDpi xmlns:a14="http://schemas.microsoft.com/office/drawing/2010/main" val="0"/>
            </a:ext>
          </a:extLst>
        </a:blip>
        <a:srcRect/>
        <a:stretch>
          <a:fillRect/>
        </a:stretch>
      </xdr:blipFill>
      <xdr:spPr bwMode="auto">
        <a:xfrm>
          <a:off x="2990850" y="590550"/>
          <a:ext cx="248582"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263120</xdr:colOff>
      <xdr:row>65</xdr:row>
      <xdr:rowOff>19050</xdr:rowOff>
    </xdr:from>
    <xdr:to>
      <xdr:col>2</xdr:col>
      <xdr:colOff>486137</xdr:colOff>
      <xdr:row>66</xdr:row>
      <xdr:rowOff>66675</xdr:rowOff>
    </xdr:to>
    <xdr:pic>
      <xdr:nvPicPr>
        <xdr:cNvPr id="8" name="Picture 7" descr="Work Order Svg Png Icon Free Download (#395451) - OnlineWebFonts.COM">
          <a:extLst>
            <a:ext uri="{FF2B5EF4-FFF2-40B4-BE49-F238E27FC236}">
              <a16:creationId xmlns:a16="http://schemas.microsoft.com/office/drawing/2014/main" id="{E2592045-BDCD-4166-8976-B8EC3E510609}"/>
            </a:ext>
          </a:extLst>
        </xdr:cNvPr>
        <xdr:cNvPicPr>
          <a:picLocks noChangeAspect="1" noChangeArrowheads="1"/>
        </xdr:cNvPicPr>
      </xdr:nvPicPr>
      <xdr:blipFill>
        <a:blip xmlns:r="http://schemas.openxmlformats.org/officeDocument/2006/relationships" r:embed="rId9"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a:stretch>
          <a:fillRect/>
        </a:stretch>
      </xdr:blipFill>
      <xdr:spPr bwMode="auto">
        <a:xfrm>
          <a:off x="453620" y="8966200"/>
          <a:ext cx="219842"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15</xdr:col>
      <xdr:colOff>292100</xdr:colOff>
      <xdr:row>65</xdr:row>
      <xdr:rowOff>76200</xdr:rowOff>
    </xdr:from>
    <xdr:ext cx="274320" cy="274320"/>
    <xdr:pic>
      <xdr:nvPicPr>
        <xdr:cNvPr id="13" name="Graphic 12" descr="Upward trend with solid fill">
          <a:extLst>
            <a:ext uri="{FF2B5EF4-FFF2-40B4-BE49-F238E27FC236}">
              <a16:creationId xmlns:a16="http://schemas.microsoft.com/office/drawing/2014/main" id="{992FDA73-A2C2-4900-BB92-CA65C815BA34}"/>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15</xdr:col>
      <xdr:colOff>292100</xdr:colOff>
      <xdr:row>65</xdr:row>
      <xdr:rowOff>76200</xdr:rowOff>
    </xdr:from>
    <xdr:ext cx="274320" cy="274320"/>
    <xdr:pic>
      <xdr:nvPicPr>
        <xdr:cNvPr id="15" name="Graphic 14" descr="Upward trend with solid fill">
          <a:extLst>
            <a:ext uri="{FF2B5EF4-FFF2-40B4-BE49-F238E27FC236}">
              <a16:creationId xmlns:a16="http://schemas.microsoft.com/office/drawing/2014/main" id="{E8F5F11F-BBF0-4E2A-AB82-5243D0E8E1E3}"/>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2</xdr:col>
      <xdr:colOff>158751</xdr:colOff>
      <xdr:row>12</xdr:row>
      <xdr:rowOff>57149</xdr:rowOff>
    </xdr:from>
    <xdr:ext cx="266700" cy="275619"/>
    <xdr:pic>
      <xdr:nvPicPr>
        <xdr:cNvPr id="17" name="Graphic 16" descr="Water with solid fill">
          <a:extLst>
            <a:ext uri="{FF2B5EF4-FFF2-40B4-BE49-F238E27FC236}">
              <a16:creationId xmlns:a16="http://schemas.microsoft.com/office/drawing/2014/main" id="{8A829D1C-661A-43F3-9478-B3C48B8AAEFC}"/>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49251" y="3314699"/>
          <a:ext cx="266700" cy="275619"/>
        </a:xfrm>
        <a:prstGeom prst="rect">
          <a:avLst/>
        </a:prstGeom>
      </xdr:spPr>
    </xdr:pic>
    <xdr:clientData/>
  </xdr:oneCellAnchor>
  <mc:AlternateContent xmlns:mc="http://schemas.openxmlformats.org/markup-compatibility/2006">
    <mc:Choice xmlns:a14="http://schemas.microsoft.com/office/drawing/2010/main" Requires="a14">
      <xdr:twoCellAnchor editAs="oneCell">
        <xdr:from>
          <xdr:col>2</xdr:col>
          <xdr:colOff>126862</xdr:colOff>
          <xdr:row>15</xdr:row>
          <xdr:rowOff>8986</xdr:rowOff>
        </xdr:from>
        <xdr:to>
          <xdr:col>2</xdr:col>
          <xdr:colOff>673100</xdr:colOff>
          <xdr:row>18</xdr:row>
          <xdr:rowOff>2622</xdr:rowOff>
        </xdr:to>
        <xdr:pic>
          <xdr:nvPicPr>
            <xdr:cNvPr id="21" name="Picture 20">
              <a:extLst>
                <a:ext uri="{FF2B5EF4-FFF2-40B4-BE49-F238E27FC236}">
                  <a16:creationId xmlns:a16="http://schemas.microsoft.com/office/drawing/2014/main" id="{B419B83C-68A9-CDBE-50AA-12336DDCB5F6}"/>
                </a:ext>
              </a:extLst>
            </xdr:cNvPr>
            <xdr:cNvPicPr>
              <a:picLocks noChangeAspect="1" noChangeArrowheads="1"/>
              <a:extLst>
                <a:ext uri="{84589F7E-364E-4C9E-8A38-B11213B215E9}">
                  <a14:cameraTool cellRange="Icono_tipologia" spid="_x0000_s9334"/>
                </a:ext>
              </a:extLst>
            </xdr:cNvPicPr>
          </xdr:nvPicPr>
          <xdr:blipFill>
            <a:blip xmlns:r="http://schemas.openxmlformats.org/officeDocument/2006/relationships" r:embed="rId12"/>
            <a:srcRect/>
            <a:stretch>
              <a:fillRect/>
            </a:stretch>
          </xdr:blipFill>
          <xdr:spPr bwMode="auto">
            <a:xfrm>
              <a:off x="317362" y="2075911"/>
              <a:ext cx="549413" cy="543602"/>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60324</xdr:colOff>
          <xdr:row>33</xdr:row>
          <xdr:rowOff>117473</xdr:rowOff>
        </xdr:from>
        <xdr:to>
          <xdr:col>18</xdr:col>
          <xdr:colOff>687049</xdr:colOff>
          <xdr:row>59</xdr:row>
          <xdr:rowOff>254000</xdr:rowOff>
        </xdr:to>
        <xdr:pic>
          <xdr:nvPicPr>
            <xdr:cNvPr id="16" name="Imagen 15">
              <a:extLst>
                <a:ext uri="{FF2B5EF4-FFF2-40B4-BE49-F238E27FC236}">
                  <a16:creationId xmlns:a16="http://schemas.microsoft.com/office/drawing/2014/main" id="{CEF67A6A-F73B-BF8F-DC3E-08DB8C9A7022}"/>
                </a:ext>
              </a:extLst>
            </xdr:cNvPr>
            <xdr:cNvPicPr>
              <a:picLocks noChangeAspect="1" noChangeArrowheads="1"/>
              <a:extLst>
                <a:ext uri="{84589F7E-364E-4C9E-8A38-B11213B215E9}">
                  <a14:cameraTool cellRange="Foto_ficha" spid="_x0000_s9335"/>
                </a:ext>
              </a:extLst>
            </xdr:cNvPicPr>
          </xdr:nvPicPr>
          <xdr:blipFill>
            <a:blip xmlns:r="http://schemas.openxmlformats.org/officeDocument/2006/relationships" r:embed="rId13"/>
            <a:srcRect/>
            <a:stretch>
              <a:fillRect/>
            </a:stretch>
          </xdr:blipFill>
          <xdr:spPr bwMode="auto">
            <a:xfrm>
              <a:off x="3555999" y="4746623"/>
              <a:ext cx="6675100" cy="4578352"/>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persons/person.xml><?xml version="1.0" encoding="utf-8"?>
<personList xmlns="http://schemas.microsoft.com/office/spreadsheetml/2018/threadedcomments" xmlns:x="http://schemas.openxmlformats.org/spreadsheetml/2006/main">
  <person displayName="Jonathan Nogales Pimentel" id="{DF228170-6188-43EE-945A-8E8E8FD98372}" userId="Jonathan Nogales Pimente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A18" dT="2025-06-18T20:51:26.38" personId="{DF228170-6188-43EE-945A-8E8E8FD98372}" id="{89B033EF-4C3B-42B4-B49F-4972BA55561B}">
    <text xml:space="preserve">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B21E4A-EA1B-4FB9-8886-A1916B111089}">
  <dimension ref="A1:AF34"/>
  <sheetViews>
    <sheetView tabSelected="1" zoomScale="85" zoomScaleNormal="85" workbookViewId="0">
      <pane xSplit="2" ySplit="2" topLeftCell="C3" activePane="bottomRight" state="frozen"/>
      <selection pane="topRight" activeCell="H15" sqref="H15"/>
      <selection pane="bottomLeft" activeCell="H15" sqref="H15"/>
      <selection pane="bottomRight" activeCell="B3" sqref="B3"/>
    </sheetView>
  </sheetViews>
  <sheetFormatPr baseColWidth="10" defaultColWidth="9.140625" defaultRowHeight="15" x14ac:dyDescent="0.25"/>
  <cols>
    <col min="1" max="1" width="9.140625" style="17"/>
    <col min="2" max="2" width="36.5703125" style="18" bestFit="1" customWidth="1"/>
    <col min="3" max="3" width="55.5703125" style="17" customWidth="1"/>
    <col min="4" max="4" width="47.5703125" style="18" bestFit="1" customWidth="1"/>
    <col min="5" max="5" width="60.5703125" style="2" customWidth="1"/>
    <col min="6" max="11" width="19.42578125" style="14" customWidth="1"/>
    <col min="12" max="13" width="17.42578125" style="14" customWidth="1"/>
    <col min="14" max="21" width="19.5703125" style="16" customWidth="1"/>
    <col min="22" max="22" width="23.42578125" style="2" bestFit="1" customWidth="1"/>
    <col min="23" max="23" width="30.140625" style="2" customWidth="1"/>
    <col min="24" max="32" width="15.5703125" style="14" customWidth="1"/>
    <col min="33" max="16384" width="9.140625" style="13"/>
  </cols>
  <sheetData>
    <row r="1" spans="1:32" s="12" customFormat="1" ht="15" customHeight="1" x14ac:dyDescent="0.25">
      <c r="A1" s="49" t="s">
        <v>0</v>
      </c>
      <c r="B1" s="49" t="s">
        <v>1</v>
      </c>
      <c r="C1" s="49" t="s">
        <v>2</v>
      </c>
      <c r="D1" s="49" t="s">
        <v>3</v>
      </c>
      <c r="E1" s="48" t="s">
        <v>4</v>
      </c>
      <c r="F1" s="47" t="s">
        <v>5</v>
      </c>
      <c r="G1" s="47"/>
      <c r="H1" s="47" t="s">
        <v>6</v>
      </c>
      <c r="I1" s="47"/>
      <c r="J1" s="47"/>
      <c r="K1" s="47"/>
      <c r="L1" s="47" t="s">
        <v>7</v>
      </c>
      <c r="M1" s="47"/>
      <c r="N1" s="48" t="s">
        <v>8</v>
      </c>
      <c r="O1" s="48"/>
      <c r="P1" s="48"/>
      <c r="Q1" s="48"/>
      <c r="R1" s="48" t="s">
        <v>9</v>
      </c>
      <c r="S1" s="48"/>
      <c r="T1" s="48"/>
      <c r="U1" s="48"/>
      <c r="V1" s="48" t="s">
        <v>10</v>
      </c>
      <c r="W1" s="48" t="s">
        <v>11</v>
      </c>
      <c r="X1" s="47" t="s">
        <v>12</v>
      </c>
      <c r="Y1" s="47"/>
      <c r="Z1" s="47"/>
      <c r="AA1" s="47" t="s">
        <v>13</v>
      </c>
      <c r="AB1" s="47"/>
      <c r="AC1" s="47"/>
      <c r="AD1" s="47" t="s">
        <v>14</v>
      </c>
      <c r="AE1" s="47"/>
      <c r="AF1" s="47"/>
    </row>
    <row r="2" spans="1:32" s="12" customFormat="1" ht="14.25" x14ac:dyDescent="0.25">
      <c r="A2" s="49"/>
      <c r="B2" s="49"/>
      <c r="C2" s="49"/>
      <c r="D2" s="49"/>
      <c r="E2" s="48"/>
      <c r="F2" s="11" t="s">
        <v>15</v>
      </c>
      <c r="G2" s="11" t="s">
        <v>16</v>
      </c>
      <c r="H2" s="11" t="s">
        <v>17</v>
      </c>
      <c r="I2" s="11" t="s">
        <v>18</v>
      </c>
      <c r="J2" s="11" t="s">
        <v>19</v>
      </c>
      <c r="K2" s="11" t="s">
        <v>20</v>
      </c>
      <c r="L2" s="11" t="s">
        <v>21</v>
      </c>
      <c r="M2" s="11" t="s">
        <v>22</v>
      </c>
      <c r="N2" s="48"/>
      <c r="O2" s="48"/>
      <c r="P2" s="48"/>
      <c r="Q2" s="48"/>
      <c r="R2" s="48"/>
      <c r="S2" s="48"/>
      <c r="T2" s="48"/>
      <c r="U2" s="48"/>
      <c r="V2" s="48"/>
      <c r="W2" s="48"/>
      <c r="X2" s="11" t="s">
        <v>23</v>
      </c>
      <c r="Y2" s="11" t="s">
        <v>24</v>
      </c>
      <c r="Z2" s="11" t="s">
        <v>25</v>
      </c>
      <c r="AA2" s="11" t="s">
        <v>23</v>
      </c>
      <c r="AB2" s="11" t="s">
        <v>24</v>
      </c>
      <c r="AC2" s="11" t="s">
        <v>25</v>
      </c>
      <c r="AD2" s="11" t="s">
        <v>23</v>
      </c>
      <c r="AE2" s="11" t="s">
        <v>24</v>
      </c>
      <c r="AF2" s="11" t="s">
        <v>25</v>
      </c>
    </row>
    <row r="3" spans="1:32" ht="249.95" customHeight="1" x14ac:dyDescent="0.25">
      <c r="A3" s="17">
        <v>1</v>
      </c>
      <c r="B3" s="18" t="s">
        <v>26</v>
      </c>
      <c r="D3" s="18" t="s">
        <v>27</v>
      </c>
      <c r="E3" s="2" t="s">
        <v>28</v>
      </c>
      <c r="F3" s="14" t="s">
        <v>29</v>
      </c>
      <c r="H3" s="14">
        <f>HLOOKUP($B3,Desafios!$B$1:$V$30,MATCH(SbN!H$2,Desafios!$A$1:$A$30,0),0)</f>
        <v>4</v>
      </c>
      <c r="I3" s="14">
        <f>HLOOKUP($B3,Desafios!$B$1:$V$30,MATCH(SbN!I$2,Desafios!$A$1:$A$30,0),0)</f>
        <v>4</v>
      </c>
      <c r="J3" s="14">
        <f>HLOOKUP($B3,Desafios!$B$1:$V$30,MATCH(SbN!J$2,Desafios!$A$1:$A$30,0),0)</f>
        <v>5</v>
      </c>
      <c r="K3" s="14">
        <f>HLOOKUP($B3,Desafios!$B$1:$V$30,MATCH(SbN!K$2,Desafios!$A$1:$A$30,0),0)</f>
        <v>4</v>
      </c>
      <c r="L3" s="15">
        <f>VLOOKUP($A3,Costos!$A$1:$F$22,5,FALSE)</f>
        <v>1</v>
      </c>
      <c r="M3" s="15">
        <f>VLOOKUP($A3,Costos!$A$1:$F$22,6,FALSE)</f>
        <v>1</v>
      </c>
      <c r="N3" s="16" t="s">
        <v>30</v>
      </c>
      <c r="O3" s="16" t="s">
        <v>31</v>
      </c>
      <c r="P3" s="16" t="s">
        <v>32</v>
      </c>
      <c r="Q3" s="16" t="s">
        <v>33</v>
      </c>
      <c r="R3" s="16" t="s">
        <v>34</v>
      </c>
      <c r="S3" s="16" t="s">
        <v>35</v>
      </c>
      <c r="T3" s="16" t="s">
        <v>36</v>
      </c>
      <c r="U3" s="16" t="s">
        <v>37</v>
      </c>
      <c r="W3" s="2" t="s">
        <v>38</v>
      </c>
      <c r="X3" s="14" t="s">
        <v>39</v>
      </c>
      <c r="Y3" s="14" t="s">
        <v>40</v>
      </c>
      <c r="Z3" s="14" t="s">
        <v>40</v>
      </c>
      <c r="AA3" s="14" t="s">
        <v>41</v>
      </c>
      <c r="AB3" s="14" t="s">
        <v>42</v>
      </c>
      <c r="AC3" s="14" t="s">
        <v>39</v>
      </c>
      <c r="AD3" s="14" t="s">
        <v>42</v>
      </c>
      <c r="AE3" s="14" t="s">
        <v>39</v>
      </c>
      <c r="AF3" s="14" t="s">
        <v>40</v>
      </c>
    </row>
    <row r="4" spans="1:32" ht="249.95" customHeight="1" x14ac:dyDescent="0.25">
      <c r="A4" s="17">
        <v>2</v>
      </c>
      <c r="B4" s="18" t="s">
        <v>43</v>
      </c>
      <c r="D4" s="18" t="s">
        <v>27</v>
      </c>
      <c r="E4" s="2" t="s">
        <v>44</v>
      </c>
      <c r="F4" s="14" t="s">
        <v>29</v>
      </c>
      <c r="H4" s="14">
        <f>HLOOKUP($B4,Desafios!$B$1:$V$30,MATCH(SbN!H$2,Desafios!$A$1:$A$30,0),0)</f>
        <v>3</v>
      </c>
      <c r="I4" s="14">
        <f>HLOOKUP($B4,Desafios!$B$1:$V$30,MATCH(SbN!I$2,Desafios!$A$1:$A$30,0),0)</f>
        <v>3</v>
      </c>
      <c r="J4" s="14">
        <f>HLOOKUP($B4,Desafios!$B$1:$V$30,MATCH(SbN!J$2,Desafios!$A$1:$A$30,0),0)</f>
        <v>5</v>
      </c>
      <c r="K4" s="14">
        <f>HLOOKUP($B4,Desafios!$B$1:$V$30,MATCH(SbN!K$2,Desafios!$A$1:$A$30,0),0)</f>
        <v>4</v>
      </c>
      <c r="L4" s="15">
        <f>VLOOKUP($A4,Costos!$A$1:$F$22,5,FALSE)</f>
        <v>1</v>
      </c>
      <c r="M4" s="15">
        <f>VLOOKUP($A4,Costos!$A$1:$F$22,6,FALSE)</f>
        <v>1</v>
      </c>
      <c r="N4" s="16" t="s">
        <v>45</v>
      </c>
      <c r="O4" s="16" t="s">
        <v>46</v>
      </c>
      <c r="P4" s="16" t="s">
        <v>47</v>
      </c>
      <c r="Q4" s="16" t="s">
        <v>48</v>
      </c>
      <c r="R4" s="16" t="s">
        <v>49</v>
      </c>
      <c r="S4" s="16" t="s">
        <v>50</v>
      </c>
      <c r="T4" s="16" t="s">
        <v>51</v>
      </c>
      <c r="U4" s="16" t="s">
        <v>52</v>
      </c>
      <c r="W4" s="2" t="s">
        <v>53</v>
      </c>
      <c r="X4" s="14" t="s">
        <v>41</v>
      </c>
      <c r="Y4" s="14" t="s">
        <v>42</v>
      </c>
      <c r="Z4" s="14" t="s">
        <v>42</v>
      </c>
      <c r="AA4" s="14" t="s">
        <v>39</v>
      </c>
      <c r="AB4" s="14" t="s">
        <v>39</v>
      </c>
      <c r="AC4" s="14" t="s">
        <v>39</v>
      </c>
      <c r="AD4" s="14" t="s">
        <v>39</v>
      </c>
      <c r="AE4" s="14" t="s">
        <v>39</v>
      </c>
      <c r="AF4" s="14" t="s">
        <v>42</v>
      </c>
    </row>
    <row r="5" spans="1:32" ht="249.95" customHeight="1" x14ac:dyDescent="0.25">
      <c r="A5" s="17">
        <v>4</v>
      </c>
      <c r="B5" s="18" t="s">
        <v>54</v>
      </c>
      <c r="D5" s="18" t="s">
        <v>27</v>
      </c>
      <c r="E5" s="2" t="s">
        <v>55</v>
      </c>
      <c r="F5" s="14" t="s">
        <v>29</v>
      </c>
      <c r="H5" s="14">
        <f>HLOOKUP($B5,Desafios!$B$1:$V$30,MATCH(SbN!H$2,Desafios!$A$1:$A$30,0),0)</f>
        <v>4</v>
      </c>
      <c r="I5" s="14">
        <f>HLOOKUP($B5,Desafios!$B$1:$V$30,MATCH(SbN!I$2,Desafios!$A$1:$A$30,0),0)</f>
        <v>3</v>
      </c>
      <c r="J5" s="14">
        <f>HLOOKUP($B5,Desafios!$B$1:$V$30,MATCH(SbN!J$2,Desafios!$A$1:$A$30,0),0)</f>
        <v>5</v>
      </c>
      <c r="K5" s="14">
        <f>HLOOKUP($B5,Desafios!$B$1:$V$30,MATCH(SbN!K$2,Desafios!$A$1:$A$30,0),0)</f>
        <v>4</v>
      </c>
      <c r="L5" s="15">
        <f>VLOOKUP($A5,Costos!$A$1:$F$22,5,FALSE)</f>
        <v>1</v>
      </c>
      <c r="M5" s="15">
        <f>VLOOKUP($A5,Costos!$A$1:$F$22,6,FALSE)</f>
        <v>1</v>
      </c>
      <c r="N5" s="16" t="s">
        <v>56</v>
      </c>
      <c r="O5" s="16" t="s">
        <v>57</v>
      </c>
      <c r="P5" s="16" t="s">
        <v>58</v>
      </c>
      <c r="Q5" s="16" t="s">
        <v>59</v>
      </c>
      <c r="R5" s="16" t="s">
        <v>60</v>
      </c>
      <c r="S5" s="16" t="s">
        <v>61</v>
      </c>
      <c r="T5" s="16" t="s">
        <v>62</v>
      </c>
      <c r="U5" s="16" t="s">
        <v>63</v>
      </c>
      <c r="W5" s="2" t="s">
        <v>64</v>
      </c>
      <c r="X5" s="14" t="s">
        <v>39</v>
      </c>
      <c r="Y5" s="14" t="s">
        <v>40</v>
      </c>
      <c r="Z5" s="14" t="s">
        <v>40</v>
      </c>
      <c r="AA5" s="14" t="s">
        <v>42</v>
      </c>
      <c r="AB5" s="14" t="s">
        <v>42</v>
      </c>
      <c r="AC5" s="14" t="s">
        <v>39</v>
      </c>
      <c r="AD5" s="14" t="s">
        <v>42</v>
      </c>
      <c r="AE5" s="14" t="s">
        <v>39</v>
      </c>
      <c r="AF5" s="14" t="s">
        <v>39</v>
      </c>
    </row>
    <row r="6" spans="1:32" ht="249.95" customHeight="1" x14ac:dyDescent="0.25">
      <c r="A6" s="17">
        <v>3</v>
      </c>
      <c r="B6" s="18" t="s">
        <v>65</v>
      </c>
      <c r="D6" s="18" t="s">
        <v>27</v>
      </c>
      <c r="E6" s="2" t="s">
        <v>66</v>
      </c>
      <c r="F6" s="14" t="s">
        <v>29</v>
      </c>
      <c r="H6" s="14">
        <f>HLOOKUP($B6,Desafios!$B$1:$V$30,MATCH(SbN!H$2,Desafios!$A$1:$A$30,0),0)</f>
        <v>4</v>
      </c>
      <c r="I6" s="14">
        <f>HLOOKUP($B6,Desafios!$B$1:$V$30,MATCH(SbN!I$2,Desafios!$A$1:$A$30,0),0)</f>
        <v>3</v>
      </c>
      <c r="J6" s="14">
        <f>HLOOKUP($B6,Desafios!$B$1:$V$30,MATCH(SbN!J$2,Desafios!$A$1:$A$30,0),0)</f>
        <v>5</v>
      </c>
      <c r="K6" s="14">
        <f>HLOOKUP($B6,Desafios!$B$1:$V$30,MATCH(SbN!K$2,Desafios!$A$1:$A$30,0),0)</f>
        <v>4</v>
      </c>
      <c r="L6" s="15">
        <f>VLOOKUP($A6,Costos!$A$1:$F$22,5,FALSE)</f>
        <v>1</v>
      </c>
      <c r="M6" s="15">
        <f>VLOOKUP($A6,Costos!$A$1:$F$22,6,FALSE)</f>
        <v>1</v>
      </c>
      <c r="N6" s="16" t="s">
        <v>67</v>
      </c>
      <c r="O6" s="16" t="s">
        <v>68</v>
      </c>
      <c r="P6" s="16" t="s">
        <v>69</v>
      </c>
      <c r="Q6" s="16" t="s">
        <v>70</v>
      </c>
      <c r="R6" s="16" t="s">
        <v>71</v>
      </c>
      <c r="S6" s="16" t="s">
        <v>72</v>
      </c>
      <c r="T6" s="16" t="s">
        <v>73</v>
      </c>
      <c r="U6" s="16" t="s">
        <v>74</v>
      </c>
      <c r="W6" s="2" t="s">
        <v>75</v>
      </c>
      <c r="X6" s="14" t="s">
        <v>39</v>
      </c>
      <c r="Y6" s="14" t="s">
        <v>40</v>
      </c>
      <c r="Z6" s="14" t="s">
        <v>40</v>
      </c>
      <c r="AA6" s="14" t="s">
        <v>41</v>
      </c>
      <c r="AB6" s="14" t="s">
        <v>42</v>
      </c>
      <c r="AC6" s="14" t="s">
        <v>39</v>
      </c>
      <c r="AD6" s="14" t="s">
        <v>42</v>
      </c>
      <c r="AE6" s="14" t="s">
        <v>39</v>
      </c>
      <c r="AF6" s="14" t="s">
        <v>39</v>
      </c>
    </row>
    <row r="7" spans="1:32" ht="249.95" customHeight="1" x14ac:dyDescent="0.25">
      <c r="A7" s="17">
        <v>5</v>
      </c>
      <c r="B7" s="18" t="s">
        <v>76</v>
      </c>
      <c r="D7" s="18" t="s">
        <v>27</v>
      </c>
      <c r="E7" s="2" t="s">
        <v>77</v>
      </c>
      <c r="F7" s="14" t="s">
        <v>29</v>
      </c>
      <c r="G7" s="14" t="s">
        <v>29</v>
      </c>
      <c r="H7" s="14">
        <f>HLOOKUP($B7,Desafios!$B$1:$V$30,MATCH(SbN!H$2,Desafios!$A$1:$A$30,0),0)</f>
        <v>4</v>
      </c>
      <c r="I7" s="14">
        <f>HLOOKUP($B7,Desafios!$B$1:$V$30,MATCH(SbN!I$2,Desafios!$A$1:$A$30,0),0)</f>
        <v>4</v>
      </c>
      <c r="J7" s="14">
        <f>HLOOKUP($B7,Desafios!$B$1:$V$30,MATCH(SbN!J$2,Desafios!$A$1:$A$30,0),0)</f>
        <v>5</v>
      </c>
      <c r="K7" s="14">
        <f>HLOOKUP($B7,Desafios!$B$1:$V$30,MATCH(SbN!K$2,Desafios!$A$1:$A$30,0),0)</f>
        <v>4</v>
      </c>
      <c r="L7" s="15">
        <f>VLOOKUP($A7,Costos!$A$1:$F$22,5,FALSE)</f>
        <v>1</v>
      </c>
      <c r="M7" s="15">
        <f>VLOOKUP($A7,Costos!$A$1:$F$22,6,FALSE)</f>
        <v>1</v>
      </c>
      <c r="N7" s="16" t="s">
        <v>78</v>
      </c>
      <c r="O7" s="16" t="s">
        <v>79</v>
      </c>
      <c r="P7" s="16" t="s">
        <v>80</v>
      </c>
      <c r="Q7" s="16" t="s">
        <v>81</v>
      </c>
      <c r="R7" s="16" t="s">
        <v>82</v>
      </c>
      <c r="S7" s="16" t="s">
        <v>83</v>
      </c>
      <c r="T7" s="16" t="s">
        <v>84</v>
      </c>
      <c r="U7" s="16" t="s">
        <v>85</v>
      </c>
      <c r="W7" s="2" t="s">
        <v>86</v>
      </c>
      <c r="X7" s="14" t="s">
        <v>41</v>
      </c>
      <c r="Y7" s="14" t="s">
        <v>42</v>
      </c>
      <c r="Z7" s="14" t="s">
        <v>39</v>
      </c>
      <c r="AA7" s="14" t="s">
        <v>41</v>
      </c>
      <c r="AB7" s="14" t="s">
        <v>42</v>
      </c>
      <c r="AC7" s="14" t="s">
        <v>39</v>
      </c>
      <c r="AD7" s="14" t="s">
        <v>42</v>
      </c>
      <c r="AE7" s="14" t="s">
        <v>39</v>
      </c>
      <c r="AF7" s="14" t="s">
        <v>40</v>
      </c>
    </row>
    <row r="8" spans="1:32" ht="249.95" customHeight="1" x14ac:dyDescent="0.25">
      <c r="A8" s="17">
        <v>6</v>
      </c>
      <c r="B8" s="18" t="s">
        <v>87</v>
      </c>
      <c r="D8" s="18" t="s">
        <v>88</v>
      </c>
      <c r="E8" s="2" t="s">
        <v>89</v>
      </c>
      <c r="F8" s="14" t="s">
        <v>29</v>
      </c>
      <c r="G8" s="14" t="s">
        <v>29</v>
      </c>
      <c r="H8" s="14">
        <f>HLOOKUP($B8,Desafios!$B$1:$V$30,MATCH(SbN!H$2,Desafios!$A$1:$A$30,0),0)</f>
        <v>5</v>
      </c>
      <c r="I8" s="14">
        <f>HLOOKUP($B8,Desafios!$B$1:$V$30,MATCH(SbN!I$2,Desafios!$A$1:$A$30,0),0)</f>
        <v>4</v>
      </c>
      <c r="J8" s="14">
        <f>HLOOKUP($B8,Desafios!$B$1:$V$30,MATCH(SbN!J$2,Desafios!$A$1:$A$30,0),0)</f>
        <v>4</v>
      </c>
      <c r="K8" s="14">
        <f>HLOOKUP($B8,Desafios!$B$1:$V$30,MATCH(SbN!K$2,Desafios!$A$1:$A$30,0),0)</f>
        <v>3</v>
      </c>
      <c r="L8" s="15">
        <f>VLOOKUP($A8,Costos!$A$1:$F$22,5,FALSE)</f>
        <v>3</v>
      </c>
      <c r="M8" s="15">
        <f>VLOOKUP($A8,Costos!$A$1:$F$22,6,FALSE)</f>
        <v>4</v>
      </c>
      <c r="N8" s="16" t="s">
        <v>90</v>
      </c>
      <c r="O8" s="16" t="s">
        <v>91</v>
      </c>
      <c r="P8" s="16" t="s">
        <v>92</v>
      </c>
      <c r="Q8" s="16" t="s">
        <v>93</v>
      </c>
      <c r="R8" s="16" t="s">
        <v>94</v>
      </c>
      <c r="S8" s="16" t="s">
        <v>95</v>
      </c>
      <c r="T8" s="16" t="s">
        <v>96</v>
      </c>
      <c r="U8" s="16" t="s">
        <v>97</v>
      </c>
      <c r="W8" s="2" t="s">
        <v>98</v>
      </c>
      <c r="X8" s="14" t="s">
        <v>39</v>
      </c>
      <c r="Y8" s="14" t="s">
        <v>40</v>
      </c>
      <c r="Z8" s="14" t="s">
        <v>40</v>
      </c>
      <c r="AA8" s="14" t="s">
        <v>42</v>
      </c>
      <c r="AB8" s="14" t="s">
        <v>39</v>
      </c>
      <c r="AC8" s="14" t="s">
        <v>39</v>
      </c>
      <c r="AD8" s="14" t="s">
        <v>42</v>
      </c>
      <c r="AE8" s="14" t="s">
        <v>39</v>
      </c>
      <c r="AF8" s="14" t="s">
        <v>40</v>
      </c>
    </row>
    <row r="9" spans="1:32" ht="249.95" customHeight="1" x14ac:dyDescent="0.25">
      <c r="A9" s="17">
        <v>7</v>
      </c>
      <c r="B9" s="18" t="s">
        <v>99</v>
      </c>
      <c r="D9" s="18" t="s">
        <v>88</v>
      </c>
      <c r="E9" s="2" t="s">
        <v>100</v>
      </c>
      <c r="G9" s="14" t="s">
        <v>29</v>
      </c>
      <c r="H9" s="14">
        <f>HLOOKUP($B9,Desafios!$B$1:$V$30,MATCH(SbN!H$2,Desafios!$A$1:$A$30,0),0)</f>
        <v>4</v>
      </c>
      <c r="I9" s="14">
        <f>HLOOKUP($B9,Desafios!$B$1:$V$30,MATCH(SbN!I$2,Desafios!$A$1:$A$30,0),0)</f>
        <v>2</v>
      </c>
      <c r="J9" s="14">
        <f>HLOOKUP($B9,Desafios!$B$1:$V$30,MATCH(SbN!J$2,Desafios!$A$1:$A$30,0),0)</f>
        <v>5</v>
      </c>
      <c r="K9" s="14">
        <f>HLOOKUP($B9,Desafios!$B$1:$V$30,MATCH(SbN!K$2,Desafios!$A$1:$A$30,0),0)</f>
        <v>4</v>
      </c>
      <c r="L9" s="15">
        <f>VLOOKUP($A9,Costos!$A$1:$F$22,5,FALSE)</f>
        <v>2</v>
      </c>
      <c r="M9" s="15">
        <f>VLOOKUP($A9,Costos!$A$1:$F$22,6,FALSE)</f>
        <v>2</v>
      </c>
      <c r="N9" s="16" t="s">
        <v>101</v>
      </c>
      <c r="O9" s="16" t="s">
        <v>102</v>
      </c>
      <c r="P9" s="16" t="s">
        <v>103</v>
      </c>
      <c r="Q9" s="16" t="s">
        <v>104</v>
      </c>
      <c r="R9" s="16" t="s">
        <v>105</v>
      </c>
      <c r="S9" s="16" t="s">
        <v>106</v>
      </c>
      <c r="T9" s="16" t="s">
        <v>107</v>
      </c>
      <c r="U9" s="16" t="s">
        <v>108</v>
      </c>
      <c r="W9" s="2" t="s">
        <v>109</v>
      </c>
      <c r="X9" s="14" t="s">
        <v>39</v>
      </c>
      <c r="Y9" s="14" t="s">
        <v>40</v>
      </c>
      <c r="Z9" s="14" t="s">
        <v>40</v>
      </c>
      <c r="AA9" s="14" t="s">
        <v>42</v>
      </c>
      <c r="AB9" s="14" t="s">
        <v>39</v>
      </c>
      <c r="AC9" s="14" t="s">
        <v>40</v>
      </c>
      <c r="AD9" s="14" t="s">
        <v>39</v>
      </c>
      <c r="AE9" s="14" t="s">
        <v>39</v>
      </c>
      <c r="AF9" s="14" t="s">
        <v>40</v>
      </c>
    </row>
    <row r="10" spans="1:32" ht="249.95" customHeight="1" x14ac:dyDescent="0.25">
      <c r="A10" s="17">
        <v>10</v>
      </c>
      <c r="B10" s="18" t="s">
        <v>342</v>
      </c>
      <c r="D10" s="18" t="s">
        <v>110</v>
      </c>
      <c r="E10" s="2" t="s">
        <v>111</v>
      </c>
      <c r="G10" s="14" t="s">
        <v>29</v>
      </c>
      <c r="H10" s="14">
        <f>HLOOKUP($B10,Desafios!$B$1:$V$30,MATCH(SbN!H$2,Desafios!$A$1:$A$30,0),0)</f>
        <v>4</v>
      </c>
      <c r="I10" s="14">
        <f>HLOOKUP($B10,Desafios!$B$1:$V$30,MATCH(SbN!I$2,Desafios!$A$1:$A$30,0),0)</f>
        <v>3</v>
      </c>
      <c r="J10" s="14">
        <f>HLOOKUP($B10,Desafios!$B$1:$V$30,MATCH(SbN!J$2,Desafios!$A$1:$A$30,0),0)</f>
        <v>5</v>
      </c>
      <c r="K10" s="14">
        <f>HLOOKUP($B10,Desafios!$B$1:$V$30,MATCH(SbN!K$2,Desafios!$A$1:$A$30,0),0)</f>
        <v>4</v>
      </c>
      <c r="L10" s="15">
        <f>VLOOKUP($A10,Costos!$A$1:$F$22,5,FALSE)</f>
        <v>3</v>
      </c>
      <c r="M10" s="15">
        <f>VLOOKUP($A10,Costos!$A$1:$F$22,6,FALSE)</f>
        <v>4</v>
      </c>
      <c r="N10" s="16" t="s">
        <v>112</v>
      </c>
      <c r="O10" s="16" t="s">
        <v>113</v>
      </c>
      <c r="P10" s="16" t="s">
        <v>114</v>
      </c>
      <c r="Q10" s="16" t="s">
        <v>115</v>
      </c>
      <c r="R10" s="16" t="s">
        <v>116</v>
      </c>
      <c r="S10" s="16" t="s">
        <v>117</v>
      </c>
      <c r="T10" s="16" t="s">
        <v>118</v>
      </c>
      <c r="U10" s="16" t="s">
        <v>85</v>
      </c>
      <c r="W10" s="2" t="s">
        <v>119</v>
      </c>
      <c r="X10" s="14" t="s">
        <v>39</v>
      </c>
      <c r="Y10" s="14" t="s">
        <v>40</v>
      </c>
      <c r="Z10" s="14" t="s">
        <v>40</v>
      </c>
      <c r="AA10" s="14" t="s">
        <v>41</v>
      </c>
      <c r="AB10" s="14" t="s">
        <v>42</v>
      </c>
      <c r="AC10" s="14" t="s">
        <v>39</v>
      </c>
      <c r="AD10" s="14" t="s">
        <v>42</v>
      </c>
      <c r="AE10" s="14" t="s">
        <v>39</v>
      </c>
      <c r="AF10" s="14" t="s">
        <v>40</v>
      </c>
    </row>
    <row r="11" spans="1:32" ht="249.95" customHeight="1" x14ac:dyDescent="0.25">
      <c r="A11" s="17">
        <v>12</v>
      </c>
      <c r="B11" s="18" t="s">
        <v>120</v>
      </c>
      <c r="D11" s="18" t="s">
        <v>110</v>
      </c>
      <c r="E11" s="2" t="s">
        <v>121</v>
      </c>
      <c r="G11" s="14" t="s">
        <v>29</v>
      </c>
      <c r="H11" s="14">
        <f>HLOOKUP($B11,Desafios!$B$1:$V$30,MATCH(SbN!H$2,Desafios!$A$1:$A$30,0),0)</f>
        <v>4</v>
      </c>
      <c r="I11" s="14">
        <f>HLOOKUP($B11,Desafios!$B$1:$V$30,MATCH(SbN!I$2,Desafios!$A$1:$A$30,0),0)</f>
        <v>3</v>
      </c>
      <c r="J11" s="14">
        <f>HLOOKUP($B11,Desafios!$B$1:$V$30,MATCH(SbN!J$2,Desafios!$A$1:$A$30,0),0)</f>
        <v>5</v>
      </c>
      <c r="K11" s="14">
        <f>HLOOKUP($B11,Desafios!$B$1:$V$30,MATCH(SbN!K$2,Desafios!$A$1:$A$30,0),0)</f>
        <v>4</v>
      </c>
      <c r="L11" s="15">
        <f>VLOOKUP($A11,Costos!$A$1:$F$22,5,FALSE)</f>
        <v>5</v>
      </c>
      <c r="M11" s="15">
        <f>VLOOKUP($A11,Costos!$A$1:$F$22,6,FALSE)</f>
        <v>5</v>
      </c>
      <c r="N11" s="16" t="s">
        <v>122</v>
      </c>
      <c r="O11" s="16" t="s">
        <v>123</v>
      </c>
      <c r="P11" s="16" t="s">
        <v>124</v>
      </c>
      <c r="Q11" s="16" t="s">
        <v>125</v>
      </c>
      <c r="R11" s="16" t="s">
        <v>126</v>
      </c>
      <c r="S11" s="16" t="s">
        <v>127</v>
      </c>
      <c r="T11" s="16" t="s">
        <v>128</v>
      </c>
      <c r="U11" s="16" t="s">
        <v>129</v>
      </c>
      <c r="W11" s="2" t="s">
        <v>130</v>
      </c>
      <c r="X11" s="14" t="s">
        <v>39</v>
      </c>
      <c r="Y11" s="14" t="s">
        <v>131</v>
      </c>
      <c r="Z11" s="14" t="s">
        <v>131</v>
      </c>
      <c r="AA11" s="14" t="s">
        <v>39</v>
      </c>
      <c r="AB11" s="14" t="s">
        <v>39</v>
      </c>
      <c r="AC11" s="14" t="s">
        <v>131</v>
      </c>
      <c r="AD11" s="14" t="s">
        <v>42</v>
      </c>
      <c r="AE11" s="14" t="s">
        <v>39</v>
      </c>
      <c r="AF11" s="14" t="s">
        <v>131</v>
      </c>
    </row>
    <row r="12" spans="1:32" ht="249.95" customHeight="1" x14ac:dyDescent="0.25">
      <c r="A12" s="17">
        <v>11</v>
      </c>
      <c r="B12" s="18" t="s">
        <v>132</v>
      </c>
      <c r="D12" s="18" t="s">
        <v>110</v>
      </c>
      <c r="E12" s="2" t="s">
        <v>133</v>
      </c>
      <c r="F12" s="14" t="s">
        <v>29</v>
      </c>
      <c r="G12" s="14" t="s">
        <v>29</v>
      </c>
      <c r="H12" s="14">
        <f>HLOOKUP($B12,Desafios!$B$1:$V$30,MATCH(SbN!H$2,Desafios!$A$1:$A$30,0),0)</f>
        <v>5</v>
      </c>
      <c r="I12" s="14">
        <f>HLOOKUP($B12,Desafios!$B$1:$V$30,MATCH(SbN!I$2,Desafios!$A$1:$A$30,0),0)</f>
        <v>2</v>
      </c>
      <c r="J12" s="14">
        <f>HLOOKUP($B12,Desafios!$B$1:$V$30,MATCH(SbN!J$2,Desafios!$A$1:$A$30,0),0)</f>
        <v>5</v>
      </c>
      <c r="K12" s="14">
        <f>HLOOKUP($B12,Desafios!$B$1:$V$30,MATCH(SbN!K$2,Desafios!$A$1:$A$30,0),0)</f>
        <v>5</v>
      </c>
      <c r="L12" s="15">
        <f>VLOOKUP($A12,Costos!$A$1:$F$22,5,FALSE)</f>
        <v>4</v>
      </c>
      <c r="M12" s="15">
        <f>VLOOKUP($A12,Costos!$A$1:$F$22,6,FALSE)</f>
        <v>5</v>
      </c>
      <c r="N12" s="16" t="s">
        <v>134</v>
      </c>
      <c r="O12" s="16" t="s">
        <v>135</v>
      </c>
      <c r="P12" s="16" t="s">
        <v>136</v>
      </c>
      <c r="Q12" s="16" t="s">
        <v>112</v>
      </c>
      <c r="R12" s="16" t="s">
        <v>137</v>
      </c>
      <c r="S12" s="16" t="s">
        <v>138</v>
      </c>
      <c r="T12" s="16" t="s">
        <v>139</v>
      </c>
      <c r="U12" s="16" t="s">
        <v>85</v>
      </c>
      <c r="W12" s="2" t="s">
        <v>140</v>
      </c>
      <c r="X12" s="14" t="s">
        <v>39</v>
      </c>
      <c r="Y12" s="14" t="s">
        <v>39</v>
      </c>
      <c r="Z12" s="14" t="s">
        <v>40</v>
      </c>
      <c r="AA12" s="14" t="s">
        <v>42</v>
      </c>
      <c r="AB12" s="14" t="s">
        <v>39</v>
      </c>
      <c r="AC12" s="14" t="s">
        <v>40</v>
      </c>
      <c r="AD12" s="14" t="s">
        <v>42</v>
      </c>
      <c r="AE12" s="14" t="s">
        <v>39</v>
      </c>
      <c r="AF12" s="14" t="s">
        <v>40</v>
      </c>
    </row>
    <row r="13" spans="1:32" ht="249.95" customHeight="1" x14ac:dyDescent="0.25">
      <c r="A13" s="17">
        <v>8</v>
      </c>
      <c r="B13" s="18" t="s">
        <v>141</v>
      </c>
      <c r="D13" s="18" t="s">
        <v>110</v>
      </c>
      <c r="E13" s="2" t="s">
        <v>142</v>
      </c>
      <c r="G13" s="14" t="s">
        <v>29</v>
      </c>
      <c r="H13" s="14">
        <f>HLOOKUP($B13,Desafios!$B$1:$V$30,MATCH(SbN!H$2,Desafios!$A$1:$A$30,0),0)</f>
        <v>3</v>
      </c>
      <c r="I13" s="14">
        <f>HLOOKUP($B13,Desafios!$B$1:$V$30,MATCH(SbN!I$2,Desafios!$A$1:$A$30,0),0)</f>
        <v>3</v>
      </c>
      <c r="J13" s="14">
        <f>HLOOKUP($B13,Desafios!$B$1:$V$30,MATCH(SbN!J$2,Desafios!$A$1:$A$30,0),0)</f>
        <v>5</v>
      </c>
      <c r="K13" s="14">
        <f>HLOOKUP($B13,Desafios!$B$1:$V$30,MATCH(SbN!K$2,Desafios!$A$1:$A$30,0),0)</f>
        <v>4</v>
      </c>
      <c r="L13" s="15">
        <f>VLOOKUP($A13,Costos!$A$1:$F$22,5,FALSE)</f>
        <v>2</v>
      </c>
      <c r="M13" s="15">
        <f>VLOOKUP($A13,Costos!$A$1:$F$22,6,FALSE)</f>
        <v>1</v>
      </c>
      <c r="N13" s="16" t="s">
        <v>143</v>
      </c>
      <c r="O13" s="16" t="s">
        <v>144</v>
      </c>
      <c r="P13" s="16" t="s">
        <v>145</v>
      </c>
      <c r="Q13" s="16" t="s">
        <v>146</v>
      </c>
      <c r="R13" s="16" t="s">
        <v>147</v>
      </c>
      <c r="S13" s="16" t="s">
        <v>148</v>
      </c>
      <c r="T13" s="16" t="s">
        <v>149</v>
      </c>
      <c r="U13" s="16" t="s">
        <v>85</v>
      </c>
      <c r="W13" s="2" t="s">
        <v>150</v>
      </c>
      <c r="X13" s="14" t="s">
        <v>39</v>
      </c>
      <c r="Y13" s="14" t="s">
        <v>40</v>
      </c>
      <c r="Z13" s="14" t="s">
        <v>40</v>
      </c>
      <c r="AA13" s="14" t="s">
        <v>42</v>
      </c>
      <c r="AB13" s="14" t="s">
        <v>42</v>
      </c>
      <c r="AC13" s="14" t="s">
        <v>42</v>
      </c>
      <c r="AD13" s="14" t="s">
        <v>42</v>
      </c>
      <c r="AE13" s="14" t="s">
        <v>39</v>
      </c>
      <c r="AF13" s="14" t="s">
        <v>39</v>
      </c>
    </row>
    <row r="14" spans="1:32" ht="249.95" customHeight="1" x14ac:dyDescent="0.25">
      <c r="A14" s="17">
        <v>13</v>
      </c>
      <c r="B14" s="18" t="s">
        <v>151</v>
      </c>
      <c r="D14" s="18" t="s">
        <v>110</v>
      </c>
      <c r="E14" s="2" t="s">
        <v>152</v>
      </c>
      <c r="G14" s="14" t="s">
        <v>29</v>
      </c>
      <c r="H14" s="14">
        <f>HLOOKUP($B14,Desafios!$B$1:$V$30,MATCH(SbN!H$2,Desafios!$A$1:$A$30,0),0)</f>
        <v>3</v>
      </c>
      <c r="I14" s="14">
        <f>HLOOKUP($B14,Desafios!$B$1:$V$30,MATCH(SbN!I$2,Desafios!$A$1:$A$30,0),0)</f>
        <v>3</v>
      </c>
      <c r="J14" s="14">
        <f>HLOOKUP($B14,Desafios!$B$1:$V$30,MATCH(SbN!J$2,Desafios!$A$1:$A$30,0),0)</f>
        <v>4</v>
      </c>
      <c r="K14" s="14">
        <f>HLOOKUP($B14,Desafios!$B$1:$V$30,MATCH(SbN!K$2,Desafios!$A$1:$A$30,0),0)</f>
        <v>4</v>
      </c>
      <c r="L14" s="15">
        <f>VLOOKUP($A14,Costos!$A$1:$F$22,5,FALSE)</f>
        <v>4</v>
      </c>
      <c r="M14" s="15">
        <f>VLOOKUP($A14,Costos!$A$1:$F$22,6,FALSE)</f>
        <v>1</v>
      </c>
      <c r="N14" s="16" t="s">
        <v>153</v>
      </c>
      <c r="O14" s="16" t="s">
        <v>154</v>
      </c>
      <c r="P14" s="16" t="s">
        <v>112</v>
      </c>
      <c r="Q14" s="16" t="s">
        <v>155</v>
      </c>
      <c r="R14" s="16" t="s">
        <v>156</v>
      </c>
      <c r="S14" s="16" t="s">
        <v>157</v>
      </c>
      <c r="T14" s="16" t="s">
        <v>158</v>
      </c>
      <c r="U14" s="16" t="s">
        <v>159</v>
      </c>
      <c r="W14" s="2" t="s">
        <v>160</v>
      </c>
      <c r="X14" s="14" t="s">
        <v>39</v>
      </c>
      <c r="Y14" s="14" t="s">
        <v>131</v>
      </c>
      <c r="Z14" s="14" t="s">
        <v>131</v>
      </c>
      <c r="AA14" s="14" t="s">
        <v>41</v>
      </c>
      <c r="AB14" s="14" t="s">
        <v>42</v>
      </c>
      <c r="AC14" s="14" t="s">
        <v>39</v>
      </c>
      <c r="AD14" s="14" t="s">
        <v>42</v>
      </c>
      <c r="AE14" s="14" t="s">
        <v>39</v>
      </c>
      <c r="AF14" s="14" t="s">
        <v>39</v>
      </c>
    </row>
    <row r="15" spans="1:32" ht="249.95" customHeight="1" x14ac:dyDescent="0.25">
      <c r="A15" s="17">
        <v>9</v>
      </c>
      <c r="B15" s="18" t="s">
        <v>161</v>
      </c>
      <c r="D15" s="18" t="s">
        <v>110</v>
      </c>
      <c r="E15" s="2" t="s">
        <v>162</v>
      </c>
      <c r="G15" s="14" t="s">
        <v>29</v>
      </c>
      <c r="H15" s="14">
        <f>HLOOKUP($B15,Desafios!$B$1:$V$30,MATCH(SbN!H$2,Desafios!$A$1:$A$30,0),0)</f>
        <v>4</v>
      </c>
      <c r="I15" s="14">
        <f>HLOOKUP($B15,Desafios!$B$1:$V$30,MATCH(SbN!I$2,Desafios!$A$1:$A$30,0),0)</f>
        <v>3</v>
      </c>
      <c r="J15" s="14">
        <f>HLOOKUP($B15,Desafios!$B$1:$V$30,MATCH(SbN!J$2,Desafios!$A$1:$A$30,0),0)</f>
        <v>4</v>
      </c>
      <c r="K15" s="14">
        <f>HLOOKUP($B15,Desafios!$B$1:$V$30,MATCH(SbN!K$2,Desafios!$A$1:$A$30,0),0)</f>
        <v>4</v>
      </c>
      <c r="L15" s="15">
        <f>VLOOKUP($A15,Costos!$A$1:$F$22,5,FALSE)</f>
        <v>4</v>
      </c>
      <c r="M15" s="15">
        <f>VLOOKUP($A15,Costos!$A$1:$F$22,6,FALSE)</f>
        <v>5</v>
      </c>
      <c r="N15" s="16" t="s">
        <v>163</v>
      </c>
      <c r="O15" s="16" t="s">
        <v>164</v>
      </c>
      <c r="P15" s="16" t="s">
        <v>165</v>
      </c>
      <c r="Q15" s="16" t="s">
        <v>85</v>
      </c>
      <c r="R15" s="16" t="s">
        <v>166</v>
      </c>
      <c r="S15" s="16" t="s">
        <v>167</v>
      </c>
      <c r="T15" s="16" t="s">
        <v>168</v>
      </c>
      <c r="U15" s="16" t="s">
        <v>169</v>
      </c>
      <c r="W15" s="2" t="s">
        <v>170</v>
      </c>
      <c r="X15" s="14" t="s">
        <v>39</v>
      </c>
      <c r="Y15" s="14" t="s">
        <v>40</v>
      </c>
      <c r="Z15" s="14" t="s">
        <v>40</v>
      </c>
      <c r="AA15" s="14" t="s">
        <v>39</v>
      </c>
      <c r="AB15" s="14" t="s">
        <v>42</v>
      </c>
      <c r="AC15" s="14" t="s">
        <v>39</v>
      </c>
      <c r="AD15" s="14" t="s">
        <v>42</v>
      </c>
      <c r="AE15" s="14" t="s">
        <v>42</v>
      </c>
      <c r="AF15" s="14" t="s">
        <v>39</v>
      </c>
    </row>
    <row r="16" spans="1:32" ht="249.95" customHeight="1" x14ac:dyDescent="0.25">
      <c r="A16" s="17">
        <v>15</v>
      </c>
      <c r="B16" s="18" t="s">
        <v>343</v>
      </c>
      <c r="D16" s="18" t="s">
        <v>172</v>
      </c>
      <c r="E16" s="2" t="s">
        <v>173</v>
      </c>
      <c r="G16" s="14" t="s">
        <v>29</v>
      </c>
      <c r="H16" s="14">
        <f>HLOOKUP($B16,Desafios!$B$1:$V$30,MATCH(SbN!H$2,Desafios!$A$1:$A$30,0),0)</f>
        <v>5</v>
      </c>
      <c r="I16" s="14">
        <f>HLOOKUP($B16,Desafios!$B$1:$V$30,MATCH(SbN!I$2,Desafios!$A$1:$A$30,0),0)</f>
        <v>4</v>
      </c>
      <c r="J16" s="14">
        <f>HLOOKUP($B16,Desafios!$B$1:$V$30,MATCH(SbN!J$2,Desafios!$A$1:$A$30,0),0)</f>
        <v>2</v>
      </c>
      <c r="K16" s="14">
        <f>HLOOKUP($B16,Desafios!$B$1:$V$30,MATCH(SbN!K$2,Desafios!$A$1:$A$30,0),0)</f>
        <v>1</v>
      </c>
      <c r="L16" s="15">
        <f>VLOOKUP($A16,Costos!$A$1:$F$22,5,FALSE)</f>
        <v>4</v>
      </c>
      <c r="M16" s="15">
        <f>VLOOKUP($A16,Costos!$A$1:$F$22,6,FALSE)</f>
        <v>2</v>
      </c>
      <c r="N16" s="16" t="s">
        <v>102</v>
      </c>
      <c r="O16" s="16" t="s">
        <v>174</v>
      </c>
      <c r="P16" s="16" t="s">
        <v>175</v>
      </c>
      <c r="Q16" s="16" t="s">
        <v>176</v>
      </c>
      <c r="R16" s="16" t="s">
        <v>177</v>
      </c>
      <c r="S16" s="16" t="s">
        <v>178</v>
      </c>
      <c r="T16" s="16" t="s">
        <v>179</v>
      </c>
      <c r="U16" s="16" t="s">
        <v>180</v>
      </c>
      <c r="W16" s="2" t="s">
        <v>181</v>
      </c>
      <c r="X16" s="14" t="s">
        <v>39</v>
      </c>
      <c r="Y16" s="14" t="s">
        <v>131</v>
      </c>
      <c r="Z16" s="14" t="s">
        <v>131</v>
      </c>
      <c r="AA16" s="14" t="s">
        <v>42</v>
      </c>
      <c r="AB16" s="14" t="s">
        <v>39</v>
      </c>
      <c r="AC16" s="14" t="s">
        <v>131</v>
      </c>
      <c r="AD16" s="14" t="s">
        <v>42</v>
      </c>
      <c r="AE16" s="14" t="s">
        <v>39</v>
      </c>
      <c r="AF16" s="14" t="s">
        <v>131</v>
      </c>
    </row>
    <row r="17" spans="1:32" ht="249.95" customHeight="1" x14ac:dyDescent="0.25">
      <c r="A17" s="17">
        <v>18</v>
      </c>
      <c r="B17" s="18" t="s">
        <v>182</v>
      </c>
      <c r="D17" s="18" t="s">
        <v>172</v>
      </c>
      <c r="E17" s="2" t="s">
        <v>183</v>
      </c>
      <c r="G17" s="14" t="s">
        <v>29</v>
      </c>
      <c r="H17" s="14">
        <f>HLOOKUP($B17,Desafios!$B$1:$V$30,MATCH(SbN!H$2,Desafios!$A$1:$A$30,0),0)</f>
        <v>2</v>
      </c>
      <c r="I17" s="14">
        <f>HLOOKUP($B17,Desafios!$B$1:$V$30,MATCH(SbN!I$2,Desafios!$A$1:$A$30,0),0)</f>
        <v>2</v>
      </c>
      <c r="J17" s="14">
        <f>HLOOKUP($B17,Desafios!$B$1:$V$30,MATCH(SbN!J$2,Desafios!$A$1:$A$30,0),0)</f>
        <v>1</v>
      </c>
      <c r="K17" s="14">
        <f>HLOOKUP($B17,Desafios!$B$1:$V$30,MATCH(SbN!K$2,Desafios!$A$1:$A$30,0),0)</f>
        <v>1</v>
      </c>
      <c r="L17" s="15">
        <f>VLOOKUP($A17,Costos!$A$1:$F$22,5,FALSE)</f>
        <v>4</v>
      </c>
      <c r="M17" s="15">
        <f>VLOOKUP($A17,Costos!$A$1:$F$22,6,FALSE)</f>
        <v>4</v>
      </c>
      <c r="N17" s="16" t="s">
        <v>184</v>
      </c>
      <c r="O17" s="16" t="s">
        <v>185</v>
      </c>
      <c r="P17" s="16" t="s">
        <v>186</v>
      </c>
      <c r="Q17" s="16" t="s">
        <v>187</v>
      </c>
      <c r="R17" s="16" t="s">
        <v>188</v>
      </c>
      <c r="S17" s="16" t="s">
        <v>189</v>
      </c>
      <c r="T17" s="16" t="s">
        <v>190</v>
      </c>
      <c r="U17" s="16" t="s">
        <v>85</v>
      </c>
      <c r="W17" s="2" t="s">
        <v>191</v>
      </c>
      <c r="X17" s="14" t="s">
        <v>40</v>
      </c>
      <c r="Y17" s="14" t="s">
        <v>39</v>
      </c>
      <c r="Z17" s="14" t="s">
        <v>39</v>
      </c>
      <c r="AA17" s="14" t="s">
        <v>39</v>
      </c>
      <c r="AB17" s="14" t="s">
        <v>39</v>
      </c>
      <c r="AC17" s="14" t="s">
        <v>39</v>
      </c>
      <c r="AD17" s="14" t="s">
        <v>42</v>
      </c>
      <c r="AE17" s="14" t="s">
        <v>39</v>
      </c>
      <c r="AF17" s="14" t="s">
        <v>39</v>
      </c>
    </row>
    <row r="18" spans="1:32" ht="249.95" customHeight="1" x14ac:dyDescent="0.25">
      <c r="A18" s="17">
        <v>16</v>
      </c>
      <c r="B18" s="18" t="s">
        <v>192</v>
      </c>
      <c r="D18" s="18" t="s">
        <v>172</v>
      </c>
      <c r="E18" s="2" t="s">
        <v>193</v>
      </c>
      <c r="G18" s="14" t="s">
        <v>29</v>
      </c>
      <c r="H18" s="14">
        <f>HLOOKUP($B18,Desafios!$B$1:$V$30,MATCH(SbN!H$2,Desafios!$A$1:$A$30,0),0)</f>
        <v>4</v>
      </c>
      <c r="I18" s="14">
        <f>HLOOKUP($B18,Desafios!$B$1:$V$30,MATCH(SbN!I$2,Desafios!$A$1:$A$30,0),0)</f>
        <v>3</v>
      </c>
      <c r="J18" s="14">
        <f>HLOOKUP($B18,Desafios!$B$1:$V$30,MATCH(SbN!J$2,Desafios!$A$1:$A$30,0),0)</f>
        <v>2</v>
      </c>
      <c r="K18" s="14">
        <f>HLOOKUP($B18,Desafios!$B$1:$V$30,MATCH(SbN!K$2,Desafios!$A$1:$A$30,0),0)</f>
        <v>1</v>
      </c>
      <c r="L18" s="15">
        <f>VLOOKUP($A18,Costos!$A$1:$F$22,5,FALSE)</f>
        <v>3</v>
      </c>
      <c r="M18" s="15">
        <f>VLOOKUP($A18,Costos!$A$1:$F$22,6,FALSE)</f>
        <v>4</v>
      </c>
      <c r="N18" s="16" t="s">
        <v>194</v>
      </c>
      <c r="O18" s="16" t="s">
        <v>195</v>
      </c>
      <c r="P18" s="16" t="s">
        <v>196</v>
      </c>
      <c r="Q18" s="16" t="s">
        <v>197</v>
      </c>
      <c r="R18" s="16" t="s">
        <v>198</v>
      </c>
      <c r="S18" s="16" t="s">
        <v>199</v>
      </c>
      <c r="T18" s="16" t="s">
        <v>200</v>
      </c>
      <c r="U18" s="16" t="s">
        <v>201</v>
      </c>
      <c r="W18" s="2" t="s">
        <v>202</v>
      </c>
      <c r="X18" s="14" t="s">
        <v>39</v>
      </c>
      <c r="Y18" s="14" t="s">
        <v>40</v>
      </c>
      <c r="Z18" s="14" t="s">
        <v>40</v>
      </c>
      <c r="AA18" s="14" t="s">
        <v>42</v>
      </c>
      <c r="AB18" s="14" t="s">
        <v>39</v>
      </c>
      <c r="AC18" s="14" t="s">
        <v>40</v>
      </c>
      <c r="AD18" s="14" t="s">
        <v>42</v>
      </c>
      <c r="AE18" s="14" t="s">
        <v>39</v>
      </c>
      <c r="AF18" s="14" t="s">
        <v>40</v>
      </c>
    </row>
    <row r="19" spans="1:32" ht="249.95" customHeight="1" x14ac:dyDescent="0.25">
      <c r="A19" s="17">
        <v>19</v>
      </c>
      <c r="B19" s="18" t="s">
        <v>203</v>
      </c>
      <c r="D19" s="18" t="s">
        <v>172</v>
      </c>
      <c r="E19" s="2" t="s">
        <v>204</v>
      </c>
      <c r="G19" s="14" t="s">
        <v>29</v>
      </c>
      <c r="H19" s="14">
        <f>HLOOKUP($B19,Desafios!$B$1:$V$30,MATCH(SbN!H$2,Desafios!$A$1:$A$30,0),0)</f>
        <v>4</v>
      </c>
      <c r="I19" s="14">
        <f>HLOOKUP($B19,Desafios!$B$1:$V$30,MATCH(SbN!I$2,Desafios!$A$1:$A$30,0),0)</f>
        <v>3</v>
      </c>
      <c r="J19" s="14">
        <f>HLOOKUP($B19,Desafios!$B$1:$V$30,MATCH(SbN!J$2,Desafios!$A$1:$A$30,0),0)</f>
        <v>2</v>
      </c>
      <c r="K19" s="14">
        <f>HLOOKUP($B19,Desafios!$B$1:$V$30,MATCH(SbN!K$2,Desafios!$A$1:$A$30,0),0)</f>
        <v>1</v>
      </c>
      <c r="L19" s="15">
        <f>VLOOKUP($A19,Costos!$A$1:$F$22,5,FALSE)</f>
        <v>4</v>
      </c>
      <c r="M19" s="15">
        <f>VLOOKUP($A19,Costos!$A$1:$F$22,6,FALSE)</f>
        <v>4</v>
      </c>
      <c r="N19" s="16" t="s">
        <v>205</v>
      </c>
      <c r="O19" s="16" t="s">
        <v>206</v>
      </c>
      <c r="P19" s="16" t="s">
        <v>207</v>
      </c>
      <c r="Q19" s="16" t="s">
        <v>85</v>
      </c>
      <c r="R19" s="16" t="s">
        <v>208</v>
      </c>
      <c r="S19" s="16" t="s">
        <v>199</v>
      </c>
      <c r="T19" s="16" t="s">
        <v>201</v>
      </c>
      <c r="U19" s="16" t="s">
        <v>85</v>
      </c>
      <c r="W19" s="2" t="s">
        <v>209</v>
      </c>
      <c r="X19" s="14" t="s">
        <v>39</v>
      </c>
      <c r="Y19" s="14" t="s">
        <v>40</v>
      </c>
      <c r="Z19" s="14" t="s">
        <v>40</v>
      </c>
      <c r="AA19" s="14" t="s">
        <v>42</v>
      </c>
      <c r="AB19" s="14" t="s">
        <v>39</v>
      </c>
      <c r="AC19" s="14" t="s">
        <v>40</v>
      </c>
      <c r="AD19" s="14" t="s">
        <v>42</v>
      </c>
      <c r="AE19" s="14" t="s">
        <v>39</v>
      </c>
      <c r="AF19" s="14" t="s">
        <v>40</v>
      </c>
    </row>
    <row r="20" spans="1:32" ht="249.95" customHeight="1" x14ac:dyDescent="0.25">
      <c r="A20" s="17">
        <v>14</v>
      </c>
      <c r="B20" s="18" t="s">
        <v>210</v>
      </c>
      <c r="D20" s="18" t="s">
        <v>172</v>
      </c>
      <c r="E20" s="2" t="s">
        <v>211</v>
      </c>
      <c r="G20" s="14" t="s">
        <v>29</v>
      </c>
      <c r="H20" s="14">
        <f>HLOOKUP($B20,Desafios!$B$1:$V$30,MATCH(SbN!H$2,Desafios!$A$1:$A$30,0),0)</f>
        <v>4</v>
      </c>
      <c r="I20" s="14">
        <f>HLOOKUP($B20,Desafios!$B$1:$V$30,MATCH(SbN!I$2,Desafios!$A$1:$A$30,0),0)</f>
        <v>3</v>
      </c>
      <c r="J20" s="14">
        <f>HLOOKUP($B20,Desafios!$B$1:$V$30,MATCH(SbN!J$2,Desafios!$A$1:$A$30,0),0)</f>
        <v>3</v>
      </c>
      <c r="K20" s="14">
        <f>HLOOKUP($B20,Desafios!$B$1:$V$30,MATCH(SbN!K$2,Desafios!$A$1:$A$30,0),0)</f>
        <v>3</v>
      </c>
      <c r="L20" s="15">
        <f>VLOOKUP($A20,Costos!$A$1:$F$22,5,FALSE)</f>
        <v>2</v>
      </c>
      <c r="M20" s="15">
        <f>VLOOKUP($A20,Costos!$A$1:$F$22,6,FALSE)</f>
        <v>4</v>
      </c>
      <c r="N20" s="16" t="s">
        <v>212</v>
      </c>
      <c r="O20" s="16" t="s">
        <v>213</v>
      </c>
      <c r="P20" s="16" t="s">
        <v>214</v>
      </c>
      <c r="Q20" s="16" t="s">
        <v>215</v>
      </c>
      <c r="R20" s="16" t="s">
        <v>216</v>
      </c>
      <c r="S20" s="16" t="s">
        <v>217</v>
      </c>
      <c r="T20" s="16" t="s">
        <v>85</v>
      </c>
      <c r="U20" s="16" t="s">
        <v>85</v>
      </c>
      <c r="W20" s="2" t="s">
        <v>218</v>
      </c>
      <c r="X20" s="14" t="s">
        <v>39</v>
      </c>
      <c r="Y20" s="14" t="s">
        <v>131</v>
      </c>
      <c r="Z20" s="14" t="s">
        <v>131</v>
      </c>
      <c r="AA20" s="14" t="s">
        <v>41</v>
      </c>
      <c r="AB20" s="14" t="s">
        <v>42</v>
      </c>
      <c r="AC20" s="14" t="s">
        <v>39</v>
      </c>
      <c r="AD20" s="14" t="s">
        <v>42</v>
      </c>
      <c r="AE20" s="14" t="s">
        <v>39</v>
      </c>
      <c r="AF20" s="14" t="s">
        <v>131</v>
      </c>
    </row>
    <row r="21" spans="1:32" ht="249.95" customHeight="1" x14ac:dyDescent="0.25">
      <c r="A21" s="17">
        <v>17</v>
      </c>
      <c r="B21" s="18" t="s">
        <v>219</v>
      </c>
      <c r="D21" s="18" t="s">
        <v>172</v>
      </c>
      <c r="E21" s="2" t="s">
        <v>220</v>
      </c>
      <c r="G21" s="14" t="s">
        <v>29</v>
      </c>
      <c r="H21" s="14">
        <f>HLOOKUP($B21,Desafios!$B$1:$V$30,MATCH(SbN!H$2,Desafios!$A$1:$A$30,0),0)</f>
        <v>2</v>
      </c>
      <c r="I21" s="14">
        <f>HLOOKUP($B21,Desafios!$B$1:$V$30,MATCH(SbN!I$2,Desafios!$A$1:$A$30,0),0)</f>
        <v>2</v>
      </c>
      <c r="J21" s="14">
        <f>HLOOKUP($B21,Desafios!$B$1:$V$30,MATCH(SbN!J$2,Desafios!$A$1:$A$30,0),0)</f>
        <v>2</v>
      </c>
      <c r="K21" s="14">
        <f>HLOOKUP($B21,Desafios!$B$1:$V$30,MATCH(SbN!K$2,Desafios!$A$1:$A$30,0),0)</f>
        <v>2</v>
      </c>
      <c r="L21" s="15">
        <f>VLOOKUP($A21,Costos!$A$1:$F$22,5,FALSE)</f>
        <v>2</v>
      </c>
      <c r="M21" s="15">
        <f>VLOOKUP($A21,Costos!$A$1:$F$22,6,FALSE)</f>
        <v>4</v>
      </c>
      <c r="N21" s="16" t="s">
        <v>221</v>
      </c>
      <c r="O21" s="16" t="s">
        <v>222</v>
      </c>
      <c r="P21" s="16" t="s">
        <v>223</v>
      </c>
      <c r="Q21" s="16" t="s">
        <v>224</v>
      </c>
      <c r="R21" s="16" t="s">
        <v>225</v>
      </c>
      <c r="S21" s="16" t="s">
        <v>226</v>
      </c>
      <c r="T21" s="16" t="s">
        <v>227</v>
      </c>
      <c r="U21" s="16" t="s">
        <v>85</v>
      </c>
      <c r="W21" s="2" t="s">
        <v>228</v>
      </c>
      <c r="X21" s="14" t="s">
        <v>39</v>
      </c>
      <c r="Y21" s="14" t="s">
        <v>40</v>
      </c>
      <c r="Z21" s="14" t="s">
        <v>40</v>
      </c>
      <c r="AA21" s="14" t="s">
        <v>42</v>
      </c>
      <c r="AB21" s="14" t="s">
        <v>39</v>
      </c>
      <c r="AC21" s="14" t="s">
        <v>39</v>
      </c>
      <c r="AD21" s="14" t="s">
        <v>39</v>
      </c>
      <c r="AE21" s="14" t="s">
        <v>40</v>
      </c>
      <c r="AF21" s="14" t="s">
        <v>40</v>
      </c>
    </row>
    <row r="22" spans="1:32" ht="249.95" customHeight="1" x14ac:dyDescent="0.25">
      <c r="A22" s="17">
        <v>20</v>
      </c>
      <c r="B22" s="18" t="s">
        <v>229</v>
      </c>
      <c r="D22" s="18" t="s">
        <v>230</v>
      </c>
      <c r="E22" s="2" t="s">
        <v>231</v>
      </c>
      <c r="F22" s="14" t="s">
        <v>29</v>
      </c>
      <c r="H22" s="14">
        <f>HLOOKUP($B22,Desafios!$B$1:$V$30,MATCH(SbN!H$2,Desafios!$A$1:$A$30,0),0)</f>
        <v>2</v>
      </c>
      <c r="I22" s="14">
        <f>HLOOKUP($B22,Desafios!$B$1:$V$30,MATCH(SbN!I$2,Desafios!$A$1:$A$30,0),0)</f>
        <v>3</v>
      </c>
      <c r="J22" s="14">
        <f>HLOOKUP($B22,Desafios!$B$1:$V$30,MATCH(SbN!J$2,Desafios!$A$1:$A$30,0),0)</f>
        <v>4</v>
      </c>
      <c r="K22" s="14">
        <f>HLOOKUP($B22,Desafios!$B$1:$V$30,MATCH(SbN!K$2,Desafios!$A$1:$A$30,0),0)</f>
        <v>4</v>
      </c>
      <c r="L22" s="15">
        <f>VLOOKUP($A22,Costos!$A$1:$F$22,5,FALSE)</f>
        <v>1</v>
      </c>
      <c r="M22" s="15">
        <f>VLOOKUP($A22,Costos!$A$1:$F$22,6,FALSE)</f>
        <v>1</v>
      </c>
      <c r="N22" s="16" t="s">
        <v>232</v>
      </c>
      <c r="O22" s="16" t="s">
        <v>233</v>
      </c>
      <c r="P22" s="16" t="s">
        <v>234</v>
      </c>
      <c r="Q22" s="16" t="s">
        <v>235</v>
      </c>
      <c r="R22" s="16" t="s">
        <v>236</v>
      </c>
      <c r="S22" s="16" t="s">
        <v>237</v>
      </c>
      <c r="T22" s="16" t="s">
        <v>85</v>
      </c>
      <c r="U22" s="16" t="s">
        <v>85</v>
      </c>
      <c r="W22" s="2" t="s">
        <v>238</v>
      </c>
      <c r="X22" s="14" t="s">
        <v>39</v>
      </c>
      <c r="Y22" s="14" t="s">
        <v>40</v>
      </c>
      <c r="Z22" s="14" t="s">
        <v>40</v>
      </c>
      <c r="AA22" s="14" t="s">
        <v>39</v>
      </c>
      <c r="AB22" s="14" t="s">
        <v>40</v>
      </c>
      <c r="AC22" s="14" t="s">
        <v>40</v>
      </c>
      <c r="AD22" s="14" t="s">
        <v>39</v>
      </c>
      <c r="AE22" s="14" t="s">
        <v>40</v>
      </c>
      <c r="AF22" s="14" t="s">
        <v>40</v>
      </c>
    </row>
    <row r="23" spans="1:32" ht="249.95" customHeight="1" x14ac:dyDescent="0.25">
      <c r="A23" s="17">
        <v>21</v>
      </c>
      <c r="B23" s="18" t="s">
        <v>239</v>
      </c>
      <c r="D23" s="18" t="s">
        <v>240</v>
      </c>
      <c r="E23" s="2" t="s">
        <v>241</v>
      </c>
      <c r="G23" s="14" t="s">
        <v>29</v>
      </c>
      <c r="H23" s="14">
        <f>HLOOKUP($B23,Desafios!$B$1:$V$30,MATCH(SbN!H$2,Desafios!$A$1:$A$30,0),0)</f>
        <v>3</v>
      </c>
      <c r="I23" s="14">
        <f>HLOOKUP($B23,Desafios!$B$1:$V$30,MATCH(SbN!I$2,Desafios!$A$1:$A$30,0),0)</f>
        <v>5</v>
      </c>
      <c r="J23" s="14">
        <f>HLOOKUP($B23,Desafios!$B$1:$V$30,MATCH(SbN!J$2,Desafios!$A$1:$A$30,0),0)</f>
        <v>1</v>
      </c>
      <c r="K23" s="14">
        <f>HLOOKUP($B23,Desafios!$B$1:$V$30,MATCH(SbN!K$2,Desafios!$A$1:$A$30,0),0)</f>
        <v>1</v>
      </c>
      <c r="L23" s="15">
        <f>VLOOKUP($A23,Costos!$A$1:$F$22,5,FALSE)</f>
        <v>4</v>
      </c>
      <c r="M23" s="15">
        <f>VLOOKUP($A23,Costos!$A$1:$F$22,6,FALSE)</f>
        <v>4</v>
      </c>
      <c r="N23" s="16" t="s">
        <v>242</v>
      </c>
      <c r="O23" s="16" t="s">
        <v>243</v>
      </c>
      <c r="P23" s="16" t="s">
        <v>244</v>
      </c>
      <c r="Q23" s="16" t="s">
        <v>85</v>
      </c>
      <c r="R23" s="16" t="s">
        <v>245</v>
      </c>
      <c r="S23" s="16" t="s">
        <v>246</v>
      </c>
      <c r="T23" s="16" t="s">
        <v>85</v>
      </c>
      <c r="U23" s="16" t="s">
        <v>85</v>
      </c>
      <c r="W23" s="2" t="s">
        <v>247</v>
      </c>
      <c r="X23" s="14" t="s">
        <v>39</v>
      </c>
      <c r="Y23" s="14" t="s">
        <v>39</v>
      </c>
      <c r="Z23" s="14" t="s">
        <v>40</v>
      </c>
      <c r="AA23" s="14" t="s">
        <v>42</v>
      </c>
      <c r="AB23" s="14" t="s">
        <v>39</v>
      </c>
      <c r="AC23" s="14" t="s">
        <v>39</v>
      </c>
      <c r="AD23" s="14" t="s">
        <v>39</v>
      </c>
      <c r="AE23" s="14" t="s">
        <v>39</v>
      </c>
      <c r="AF23" s="14" t="s">
        <v>40</v>
      </c>
    </row>
    <row r="29" spans="1:32" ht="45.6" customHeight="1" x14ac:dyDescent="0.25"/>
    <row r="30" spans="1:32" ht="45.6" customHeight="1" x14ac:dyDescent="0.25"/>
    <row r="31" spans="1:32" ht="45.6" customHeight="1" x14ac:dyDescent="0.25"/>
    <row r="32" spans="1:32" ht="45.6" customHeight="1" x14ac:dyDescent="0.25"/>
    <row r="33" ht="45.6" customHeight="1" x14ac:dyDescent="0.25"/>
    <row r="34" ht="45.6" customHeight="1" x14ac:dyDescent="0.25"/>
  </sheetData>
  <mergeCells count="15">
    <mergeCell ref="B1:B2"/>
    <mergeCell ref="D1:D2"/>
    <mergeCell ref="A1:A2"/>
    <mergeCell ref="E1:E2"/>
    <mergeCell ref="C1:C2"/>
    <mergeCell ref="X1:Z1"/>
    <mergeCell ref="AD1:AF1"/>
    <mergeCell ref="AA1:AC1"/>
    <mergeCell ref="F1:G1"/>
    <mergeCell ref="H1:K1"/>
    <mergeCell ref="V1:V2"/>
    <mergeCell ref="W1:W2"/>
    <mergeCell ref="N1:Q2"/>
    <mergeCell ref="R1:U2"/>
    <mergeCell ref="L1:M1"/>
  </mergeCells>
  <pageMargins left="0.7" right="0.7" top="0.75" bottom="0.75" header="0.3" footer="0.3"/>
  <pageSetup orientation="portrait" horizont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811341-16F7-4875-A95F-315A66661C9C}">
  <dimension ref="A1:B7"/>
  <sheetViews>
    <sheetView zoomScale="145" zoomScaleNormal="145" workbookViewId="0">
      <selection activeCell="A7" sqref="A7"/>
    </sheetView>
  </sheetViews>
  <sheetFormatPr baseColWidth="10" defaultColWidth="10.85546875" defaultRowHeight="15" x14ac:dyDescent="0.25"/>
  <cols>
    <col min="1" max="1" width="47.140625" customWidth="1"/>
    <col min="2" max="3" width="11.42578125"/>
  </cols>
  <sheetData>
    <row r="1" spans="1:2" x14ac:dyDescent="0.25">
      <c r="A1" s="19" t="s">
        <v>3</v>
      </c>
      <c r="B1" s="20" t="s">
        <v>248</v>
      </c>
    </row>
    <row r="2" spans="1:2" ht="39.950000000000003" customHeight="1" x14ac:dyDescent="0.25">
      <c r="A2" s="21" t="s">
        <v>27</v>
      </c>
      <c r="B2" s="22"/>
    </row>
    <row r="3" spans="1:2" ht="39.950000000000003" customHeight="1" x14ac:dyDescent="0.25">
      <c r="A3" s="21" t="s">
        <v>88</v>
      </c>
      <c r="B3" s="22"/>
    </row>
    <row r="4" spans="1:2" ht="39.950000000000003" customHeight="1" x14ac:dyDescent="0.25">
      <c r="A4" s="21" t="s">
        <v>110</v>
      </c>
      <c r="B4" s="22"/>
    </row>
    <row r="5" spans="1:2" ht="39.950000000000003" customHeight="1" x14ac:dyDescent="0.25">
      <c r="A5" s="21" t="s">
        <v>172</v>
      </c>
      <c r="B5" s="22"/>
    </row>
    <row r="6" spans="1:2" ht="39.950000000000003" customHeight="1" x14ac:dyDescent="0.25">
      <c r="A6" s="21" t="s">
        <v>230</v>
      </c>
      <c r="B6" s="22"/>
    </row>
    <row r="7" spans="1:2" ht="39.950000000000003" customHeight="1" x14ac:dyDescent="0.25">
      <c r="A7" s="21" t="s">
        <v>240</v>
      </c>
      <c r="B7" s="22"/>
    </row>
  </sheetData>
  <pageMargins left="0.7" right="0.7" top="0.75" bottom="0.75" header="0.3" footer="0.3"/>
  <pageSetup orientation="portrait" horizontalDpi="300" r:id="rId1"/>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E138C0-3B99-4A10-806D-C3336A0A389E}">
  <dimension ref="A1:V30"/>
  <sheetViews>
    <sheetView zoomScale="85" zoomScaleNormal="85" workbookViewId="0">
      <selection activeCell="V2" sqref="V2"/>
    </sheetView>
  </sheetViews>
  <sheetFormatPr baseColWidth="10" defaultColWidth="11.42578125" defaultRowHeight="15" x14ac:dyDescent="0.25"/>
  <cols>
    <col min="1" max="1" width="41.140625" style="5" customWidth="1"/>
    <col min="2" max="15" width="15.42578125" style="5" customWidth="1"/>
    <col min="16" max="16" width="17.85546875" style="5" customWidth="1"/>
    <col min="17" max="22" width="15.42578125" style="5" customWidth="1"/>
    <col min="23" max="16384" width="11.42578125" style="5"/>
  </cols>
  <sheetData>
    <row r="1" spans="1:22" s="2" customFormat="1" ht="57" x14ac:dyDescent="0.25">
      <c r="A1" s="1" t="s">
        <v>249</v>
      </c>
      <c r="B1" s="1" t="s">
        <v>250</v>
      </c>
      <c r="C1" s="1" t="s">
        <v>43</v>
      </c>
      <c r="D1" s="1" t="s">
        <v>251</v>
      </c>
      <c r="E1" s="1" t="s">
        <v>252</v>
      </c>
      <c r="F1" s="1" t="s">
        <v>65</v>
      </c>
      <c r="G1" s="1" t="s">
        <v>253</v>
      </c>
      <c r="H1" s="1" t="s">
        <v>254</v>
      </c>
      <c r="I1" s="1" t="s">
        <v>120</v>
      </c>
      <c r="J1" s="1" t="s">
        <v>229</v>
      </c>
      <c r="K1" s="1" t="s">
        <v>255</v>
      </c>
      <c r="L1" s="1" t="s">
        <v>256</v>
      </c>
      <c r="M1" s="1" t="s">
        <v>343</v>
      </c>
      <c r="N1" s="1" t="s">
        <v>257</v>
      </c>
      <c r="O1" s="1" t="s">
        <v>54</v>
      </c>
      <c r="P1" s="1" t="s">
        <v>99</v>
      </c>
      <c r="Q1" s="1" t="s">
        <v>219</v>
      </c>
      <c r="R1" s="1" t="s">
        <v>258</v>
      </c>
      <c r="S1" s="1" t="s">
        <v>259</v>
      </c>
      <c r="T1" s="1" t="s">
        <v>260</v>
      </c>
      <c r="U1" s="1" t="s">
        <v>203</v>
      </c>
      <c r="V1" s="1" t="s">
        <v>342</v>
      </c>
    </row>
    <row r="2" spans="1:22" x14ac:dyDescent="0.25">
      <c r="A2" s="3" t="s">
        <v>234</v>
      </c>
      <c r="B2" s="4">
        <v>2</v>
      </c>
      <c r="C2" s="4">
        <v>4</v>
      </c>
      <c r="D2" s="4">
        <v>2</v>
      </c>
      <c r="E2" s="4">
        <v>4</v>
      </c>
      <c r="F2" s="4">
        <v>5</v>
      </c>
      <c r="G2" s="4">
        <v>3</v>
      </c>
      <c r="H2" s="4">
        <v>4</v>
      </c>
      <c r="I2" s="4">
        <v>2</v>
      </c>
      <c r="J2" s="4">
        <v>5</v>
      </c>
      <c r="K2" s="4">
        <v>4</v>
      </c>
      <c r="L2" s="4">
        <v>5</v>
      </c>
      <c r="M2" s="4">
        <v>3</v>
      </c>
      <c r="N2" s="4">
        <v>1</v>
      </c>
      <c r="O2" s="4">
        <v>5</v>
      </c>
      <c r="P2" s="4">
        <v>3</v>
      </c>
      <c r="Q2" s="4">
        <v>5</v>
      </c>
      <c r="R2" s="4">
        <v>5</v>
      </c>
      <c r="S2" s="4">
        <v>3</v>
      </c>
      <c r="T2" s="4">
        <v>2</v>
      </c>
      <c r="U2" s="4">
        <v>3</v>
      </c>
      <c r="V2" s="4">
        <v>3</v>
      </c>
    </row>
    <row r="3" spans="1:22" x14ac:dyDescent="0.25">
      <c r="A3" s="3" t="s">
        <v>261</v>
      </c>
      <c r="B3" s="4">
        <v>3</v>
      </c>
      <c r="C3" s="4">
        <v>3</v>
      </c>
      <c r="D3" s="4">
        <v>4</v>
      </c>
      <c r="E3" s="4">
        <v>4</v>
      </c>
      <c r="F3" s="4">
        <v>4</v>
      </c>
      <c r="G3" s="4">
        <v>4</v>
      </c>
      <c r="H3" s="4">
        <v>4</v>
      </c>
      <c r="I3" s="4">
        <v>3</v>
      </c>
      <c r="J3" s="4">
        <v>3</v>
      </c>
      <c r="K3" s="4">
        <v>5</v>
      </c>
      <c r="L3" s="4">
        <v>4</v>
      </c>
      <c r="M3" s="4">
        <v>5</v>
      </c>
      <c r="N3" s="4">
        <v>4</v>
      </c>
      <c r="O3" s="4">
        <v>4</v>
      </c>
      <c r="P3" s="4">
        <v>4</v>
      </c>
      <c r="Q3" s="4">
        <v>4</v>
      </c>
      <c r="R3" s="4">
        <v>4</v>
      </c>
      <c r="S3" s="4">
        <v>5</v>
      </c>
      <c r="T3" s="4">
        <v>4</v>
      </c>
      <c r="U3" s="4">
        <v>4</v>
      </c>
      <c r="V3" s="4">
        <v>4</v>
      </c>
    </row>
    <row r="4" spans="1:22" x14ac:dyDescent="0.25">
      <c r="A4" s="3" t="s">
        <v>17</v>
      </c>
      <c r="B4" s="4">
        <v>3</v>
      </c>
      <c r="C4" s="4">
        <v>3</v>
      </c>
      <c r="D4" s="4">
        <v>3</v>
      </c>
      <c r="E4" s="4">
        <v>4</v>
      </c>
      <c r="F4" s="4">
        <v>4</v>
      </c>
      <c r="G4" s="4">
        <v>4</v>
      </c>
      <c r="H4" s="4">
        <v>5</v>
      </c>
      <c r="I4" s="4">
        <v>4</v>
      </c>
      <c r="J4" s="4">
        <v>2</v>
      </c>
      <c r="K4" s="4">
        <v>5</v>
      </c>
      <c r="L4" s="4">
        <v>4</v>
      </c>
      <c r="M4" s="4">
        <v>5</v>
      </c>
      <c r="N4" s="4">
        <v>4</v>
      </c>
      <c r="O4" s="4">
        <v>4</v>
      </c>
      <c r="P4" s="4">
        <v>4</v>
      </c>
      <c r="Q4" s="4">
        <v>2</v>
      </c>
      <c r="R4" s="4">
        <v>4</v>
      </c>
      <c r="S4" s="4">
        <v>2</v>
      </c>
      <c r="T4" s="4">
        <v>3</v>
      </c>
      <c r="U4" s="4">
        <v>4</v>
      </c>
      <c r="V4" s="4">
        <v>4</v>
      </c>
    </row>
    <row r="5" spans="1:22" x14ac:dyDescent="0.25">
      <c r="A5" s="3" t="s">
        <v>18</v>
      </c>
      <c r="B5" s="4">
        <v>3</v>
      </c>
      <c r="C5" s="4">
        <v>3</v>
      </c>
      <c r="D5" s="4">
        <v>5</v>
      </c>
      <c r="E5" s="4">
        <v>3</v>
      </c>
      <c r="F5" s="4">
        <v>3</v>
      </c>
      <c r="G5" s="4">
        <v>3</v>
      </c>
      <c r="H5" s="4">
        <v>2</v>
      </c>
      <c r="I5" s="4">
        <v>3</v>
      </c>
      <c r="J5" s="4">
        <v>3</v>
      </c>
      <c r="K5" s="4">
        <v>4</v>
      </c>
      <c r="L5" s="4">
        <v>4</v>
      </c>
      <c r="M5" s="4">
        <v>4</v>
      </c>
      <c r="N5" s="4">
        <v>3</v>
      </c>
      <c r="O5" s="4">
        <v>3</v>
      </c>
      <c r="P5" s="4">
        <v>2</v>
      </c>
      <c r="Q5" s="4">
        <v>2</v>
      </c>
      <c r="R5" s="4">
        <v>4</v>
      </c>
      <c r="S5" s="4">
        <v>2</v>
      </c>
      <c r="T5" s="4">
        <v>3</v>
      </c>
      <c r="U5" s="4">
        <v>3</v>
      </c>
      <c r="V5" s="4">
        <v>3</v>
      </c>
    </row>
    <row r="6" spans="1:22" x14ac:dyDescent="0.25">
      <c r="A6" s="3" t="s">
        <v>262</v>
      </c>
      <c r="B6" s="4">
        <v>5</v>
      </c>
      <c r="C6" s="4">
        <v>5</v>
      </c>
      <c r="D6" s="4">
        <v>1</v>
      </c>
      <c r="E6" s="4">
        <v>3</v>
      </c>
      <c r="F6" s="4">
        <v>5</v>
      </c>
      <c r="G6" s="4">
        <v>4</v>
      </c>
      <c r="H6" s="4">
        <v>5</v>
      </c>
      <c r="I6" s="4">
        <v>5</v>
      </c>
      <c r="J6" s="4">
        <v>4</v>
      </c>
      <c r="K6" s="4">
        <v>4</v>
      </c>
      <c r="L6" s="4">
        <v>5</v>
      </c>
      <c r="M6" s="4">
        <v>2</v>
      </c>
      <c r="N6" s="4">
        <v>2</v>
      </c>
      <c r="O6" s="4">
        <v>5</v>
      </c>
      <c r="P6" s="4">
        <v>5</v>
      </c>
      <c r="Q6" s="4">
        <v>2</v>
      </c>
      <c r="R6" s="4">
        <v>5</v>
      </c>
      <c r="S6" s="4">
        <v>1</v>
      </c>
      <c r="T6" s="4">
        <v>4</v>
      </c>
      <c r="U6" s="4">
        <v>2</v>
      </c>
      <c r="V6" s="4">
        <v>5</v>
      </c>
    </row>
    <row r="7" spans="1:22" x14ac:dyDescent="0.25">
      <c r="A7" s="3" t="s">
        <v>263</v>
      </c>
      <c r="B7" s="4">
        <v>4</v>
      </c>
      <c r="C7" s="4">
        <v>4</v>
      </c>
      <c r="D7" s="4">
        <v>1</v>
      </c>
      <c r="E7" s="4">
        <v>3</v>
      </c>
      <c r="F7" s="4">
        <v>4</v>
      </c>
      <c r="G7" s="4">
        <v>4</v>
      </c>
      <c r="H7" s="4">
        <v>5</v>
      </c>
      <c r="I7" s="4">
        <v>4</v>
      </c>
      <c r="J7" s="4">
        <v>4</v>
      </c>
      <c r="K7" s="4">
        <v>3</v>
      </c>
      <c r="L7" s="4">
        <v>4</v>
      </c>
      <c r="M7" s="4">
        <v>1</v>
      </c>
      <c r="N7" s="4">
        <v>1</v>
      </c>
      <c r="O7" s="4">
        <v>4</v>
      </c>
      <c r="P7" s="4">
        <v>4</v>
      </c>
      <c r="Q7" s="4">
        <v>2</v>
      </c>
      <c r="R7" s="4">
        <v>4</v>
      </c>
      <c r="S7" s="4">
        <v>1</v>
      </c>
      <c r="T7" s="4">
        <v>4</v>
      </c>
      <c r="U7" s="4">
        <v>1</v>
      </c>
      <c r="V7" s="4">
        <v>4</v>
      </c>
    </row>
    <row r="8" spans="1:22" x14ac:dyDescent="0.25">
      <c r="A8" s="3" t="s">
        <v>264</v>
      </c>
      <c r="B8" s="4">
        <v>2</v>
      </c>
      <c r="C8" s="4">
        <v>3</v>
      </c>
      <c r="D8" s="4">
        <v>1</v>
      </c>
      <c r="E8" s="4">
        <v>4</v>
      </c>
      <c r="F8" s="4">
        <v>4</v>
      </c>
      <c r="G8" s="4">
        <v>2</v>
      </c>
      <c r="H8" s="4">
        <v>3</v>
      </c>
      <c r="I8" s="4">
        <v>1</v>
      </c>
      <c r="J8" s="4">
        <v>3</v>
      </c>
      <c r="K8" s="4">
        <v>2</v>
      </c>
      <c r="L8" s="4">
        <v>5</v>
      </c>
      <c r="M8" s="4">
        <v>2</v>
      </c>
      <c r="N8" s="4">
        <v>1</v>
      </c>
      <c r="O8" s="4">
        <v>4</v>
      </c>
      <c r="P8" s="4">
        <v>1</v>
      </c>
      <c r="Q8" s="4">
        <v>5</v>
      </c>
      <c r="R8" s="4">
        <v>5</v>
      </c>
      <c r="S8" s="4">
        <v>3</v>
      </c>
      <c r="T8" s="4">
        <v>2</v>
      </c>
      <c r="U8" s="4">
        <v>1</v>
      </c>
      <c r="V8" s="4">
        <v>3</v>
      </c>
    </row>
    <row r="9" spans="1:22" x14ac:dyDescent="0.25">
      <c r="A9" s="3" t="s">
        <v>265</v>
      </c>
      <c r="B9" s="4">
        <v>2</v>
      </c>
      <c r="C9" s="4">
        <v>3</v>
      </c>
      <c r="D9" s="4">
        <v>1</v>
      </c>
      <c r="E9" s="4">
        <v>4</v>
      </c>
      <c r="F9" s="4">
        <v>4</v>
      </c>
      <c r="G9" s="4">
        <v>2</v>
      </c>
      <c r="H9" s="4">
        <v>3</v>
      </c>
      <c r="I9" s="4">
        <v>1</v>
      </c>
      <c r="J9" s="4">
        <v>3</v>
      </c>
      <c r="K9" s="4">
        <v>2</v>
      </c>
      <c r="L9" s="4">
        <v>5</v>
      </c>
      <c r="M9" s="4">
        <v>2</v>
      </c>
      <c r="N9" s="4">
        <v>1</v>
      </c>
      <c r="O9" s="4">
        <v>4</v>
      </c>
      <c r="P9" s="4">
        <v>1</v>
      </c>
      <c r="Q9" s="4">
        <v>5</v>
      </c>
      <c r="R9" s="4">
        <v>5</v>
      </c>
      <c r="S9" s="4">
        <v>3</v>
      </c>
      <c r="T9" s="4">
        <v>2</v>
      </c>
      <c r="U9" s="4">
        <v>1</v>
      </c>
      <c r="V9" s="4">
        <v>3</v>
      </c>
    </row>
    <row r="10" spans="1:22" x14ac:dyDescent="0.25">
      <c r="A10" s="3" t="s">
        <v>266</v>
      </c>
      <c r="B10" s="4">
        <v>2</v>
      </c>
      <c r="C10" s="4">
        <v>3</v>
      </c>
      <c r="D10" s="4">
        <v>1</v>
      </c>
      <c r="E10" s="4">
        <v>4</v>
      </c>
      <c r="F10" s="4">
        <v>4</v>
      </c>
      <c r="G10" s="4">
        <v>2</v>
      </c>
      <c r="H10" s="4">
        <v>3</v>
      </c>
      <c r="I10" s="4">
        <v>1</v>
      </c>
      <c r="J10" s="4">
        <v>3</v>
      </c>
      <c r="K10" s="4">
        <v>2</v>
      </c>
      <c r="L10" s="4">
        <v>5</v>
      </c>
      <c r="M10" s="4">
        <v>2</v>
      </c>
      <c r="N10" s="4">
        <v>1</v>
      </c>
      <c r="O10" s="4">
        <v>4</v>
      </c>
      <c r="P10" s="4">
        <v>1</v>
      </c>
      <c r="Q10" s="4">
        <v>5</v>
      </c>
      <c r="R10" s="4">
        <v>5</v>
      </c>
      <c r="S10" s="4">
        <v>3</v>
      </c>
      <c r="T10" s="4">
        <v>2</v>
      </c>
      <c r="U10" s="4">
        <v>1</v>
      </c>
      <c r="V10" s="4">
        <v>3</v>
      </c>
    </row>
    <row r="11" spans="1:22" x14ac:dyDescent="0.25">
      <c r="A11" s="3" t="s">
        <v>267</v>
      </c>
      <c r="B11" s="4">
        <v>4</v>
      </c>
      <c r="C11" s="4">
        <v>1</v>
      </c>
      <c r="D11" s="4">
        <v>1</v>
      </c>
      <c r="E11" s="4">
        <v>5</v>
      </c>
      <c r="F11" s="4">
        <v>1</v>
      </c>
      <c r="G11" s="4">
        <v>4</v>
      </c>
      <c r="H11" s="4">
        <v>5</v>
      </c>
      <c r="I11" s="4">
        <v>4</v>
      </c>
      <c r="J11" s="4">
        <v>1</v>
      </c>
      <c r="K11" s="4">
        <v>4</v>
      </c>
      <c r="L11" s="4">
        <v>1</v>
      </c>
      <c r="M11" s="4">
        <v>3</v>
      </c>
      <c r="N11" s="4">
        <v>2</v>
      </c>
      <c r="O11" s="4">
        <v>1</v>
      </c>
      <c r="P11" s="4">
        <v>3</v>
      </c>
      <c r="Q11" s="4">
        <v>5</v>
      </c>
      <c r="R11" s="4">
        <v>5</v>
      </c>
      <c r="S11" s="4">
        <v>3</v>
      </c>
      <c r="T11" s="4">
        <v>4</v>
      </c>
      <c r="U11" s="4">
        <v>2</v>
      </c>
      <c r="V11" s="4">
        <v>4</v>
      </c>
    </row>
    <row r="12" spans="1:22" x14ac:dyDescent="0.25">
      <c r="A12" s="3" t="s">
        <v>268</v>
      </c>
      <c r="B12" s="4">
        <v>3</v>
      </c>
      <c r="C12" s="4">
        <v>2</v>
      </c>
      <c r="D12" s="4">
        <v>3</v>
      </c>
      <c r="E12" s="4">
        <v>5</v>
      </c>
      <c r="F12" s="4">
        <v>2</v>
      </c>
      <c r="G12" s="4">
        <v>4</v>
      </c>
      <c r="H12" s="4">
        <v>4</v>
      </c>
      <c r="I12" s="4">
        <v>4</v>
      </c>
      <c r="J12" s="4">
        <v>2</v>
      </c>
      <c r="K12" s="4">
        <v>4</v>
      </c>
      <c r="L12" s="4">
        <v>2</v>
      </c>
      <c r="M12" s="4">
        <v>5</v>
      </c>
      <c r="N12" s="4">
        <v>3</v>
      </c>
      <c r="O12" s="4">
        <v>2</v>
      </c>
      <c r="P12" s="4">
        <v>4</v>
      </c>
      <c r="Q12" s="4">
        <v>4</v>
      </c>
      <c r="R12" s="4">
        <v>4</v>
      </c>
      <c r="S12" s="4">
        <v>3</v>
      </c>
      <c r="T12" s="4">
        <v>3</v>
      </c>
      <c r="U12" s="4">
        <v>4</v>
      </c>
      <c r="V12" s="4">
        <v>4</v>
      </c>
    </row>
    <row r="13" spans="1:22" x14ac:dyDescent="0.25">
      <c r="A13" s="3" t="s">
        <v>269</v>
      </c>
      <c r="B13" s="4">
        <v>5</v>
      </c>
      <c r="C13" s="4">
        <v>2</v>
      </c>
      <c r="D13" s="4">
        <v>2</v>
      </c>
      <c r="E13" s="4">
        <v>5</v>
      </c>
      <c r="F13" s="4">
        <v>2</v>
      </c>
      <c r="G13" s="4">
        <v>5</v>
      </c>
      <c r="H13" s="4">
        <v>5</v>
      </c>
      <c r="I13" s="4">
        <v>5</v>
      </c>
      <c r="J13" s="4">
        <v>2</v>
      </c>
      <c r="K13" s="4">
        <v>3</v>
      </c>
      <c r="L13" s="4">
        <v>2</v>
      </c>
      <c r="M13" s="4">
        <v>5</v>
      </c>
      <c r="N13" s="4">
        <v>5</v>
      </c>
      <c r="O13" s="4">
        <v>2</v>
      </c>
      <c r="P13" s="4">
        <v>2</v>
      </c>
      <c r="Q13" s="4">
        <v>5</v>
      </c>
      <c r="R13" s="4">
        <v>3</v>
      </c>
      <c r="S13" s="4">
        <v>5</v>
      </c>
      <c r="T13" s="4">
        <v>5</v>
      </c>
      <c r="U13" s="4">
        <v>5</v>
      </c>
      <c r="V13" s="4">
        <v>5</v>
      </c>
    </row>
    <row r="14" spans="1:22" x14ac:dyDescent="0.25">
      <c r="A14" s="3" t="s">
        <v>270</v>
      </c>
      <c r="B14" s="4">
        <v>5</v>
      </c>
      <c r="C14" s="4">
        <v>2</v>
      </c>
      <c r="D14" s="4">
        <v>2</v>
      </c>
      <c r="E14" s="4">
        <v>5</v>
      </c>
      <c r="F14" s="4">
        <v>2</v>
      </c>
      <c r="G14" s="4">
        <v>5</v>
      </c>
      <c r="H14" s="4">
        <v>5</v>
      </c>
      <c r="I14" s="4">
        <v>5</v>
      </c>
      <c r="J14" s="4">
        <v>2</v>
      </c>
      <c r="K14" s="4">
        <v>3</v>
      </c>
      <c r="L14" s="4">
        <v>2</v>
      </c>
      <c r="M14" s="4">
        <v>5</v>
      </c>
      <c r="N14" s="4">
        <v>5</v>
      </c>
      <c r="O14" s="4">
        <v>2</v>
      </c>
      <c r="P14" s="4">
        <v>2</v>
      </c>
      <c r="Q14" s="4">
        <v>5</v>
      </c>
      <c r="R14" s="4">
        <v>3</v>
      </c>
      <c r="S14" s="4">
        <v>5</v>
      </c>
      <c r="T14" s="4">
        <v>5</v>
      </c>
      <c r="U14" s="4">
        <v>5</v>
      </c>
      <c r="V14" s="4">
        <v>5</v>
      </c>
    </row>
    <row r="15" spans="1:22" x14ac:dyDescent="0.25">
      <c r="A15" s="3" t="s">
        <v>271</v>
      </c>
      <c r="B15" s="4">
        <v>3</v>
      </c>
      <c r="C15" s="4">
        <v>5</v>
      </c>
      <c r="D15" s="4">
        <v>2</v>
      </c>
      <c r="E15" s="4">
        <v>5</v>
      </c>
      <c r="F15" s="4">
        <v>5</v>
      </c>
      <c r="G15" s="4">
        <v>3</v>
      </c>
      <c r="H15" s="4">
        <v>5</v>
      </c>
      <c r="I15" s="4">
        <v>4</v>
      </c>
      <c r="J15" s="4">
        <v>5</v>
      </c>
      <c r="K15" s="4">
        <v>3</v>
      </c>
      <c r="L15" s="4">
        <v>5</v>
      </c>
      <c r="M15" s="4">
        <v>5</v>
      </c>
      <c r="N15" s="4">
        <v>2</v>
      </c>
      <c r="O15" s="4">
        <v>5</v>
      </c>
      <c r="P15" s="4">
        <v>4</v>
      </c>
      <c r="Q15" s="4">
        <v>5</v>
      </c>
      <c r="R15" s="4">
        <v>5</v>
      </c>
      <c r="S15" s="4">
        <v>2</v>
      </c>
      <c r="T15" s="4">
        <v>3</v>
      </c>
      <c r="U15" s="4">
        <v>4</v>
      </c>
      <c r="V15" s="4">
        <v>4</v>
      </c>
    </row>
    <row r="16" spans="1:22" x14ac:dyDescent="0.25">
      <c r="A16" s="3" t="s">
        <v>272</v>
      </c>
      <c r="B16" s="4">
        <v>2</v>
      </c>
      <c r="C16" s="4">
        <v>2</v>
      </c>
      <c r="D16" s="4">
        <v>2</v>
      </c>
      <c r="E16" s="4">
        <v>5</v>
      </c>
      <c r="F16" s="4">
        <v>2</v>
      </c>
      <c r="G16" s="4">
        <v>2</v>
      </c>
      <c r="H16" s="4">
        <v>5</v>
      </c>
      <c r="I16" s="4">
        <v>4</v>
      </c>
      <c r="J16" s="4">
        <v>2</v>
      </c>
      <c r="K16" s="4">
        <v>3</v>
      </c>
      <c r="L16" s="4">
        <v>2</v>
      </c>
      <c r="M16" s="4">
        <v>3</v>
      </c>
      <c r="N16" s="4">
        <v>3</v>
      </c>
      <c r="O16" s="4">
        <v>2</v>
      </c>
      <c r="P16" s="4">
        <v>5</v>
      </c>
      <c r="Q16" s="4">
        <v>5</v>
      </c>
      <c r="R16" s="4">
        <v>4</v>
      </c>
      <c r="S16" s="4">
        <v>3</v>
      </c>
      <c r="T16" s="4">
        <v>2</v>
      </c>
      <c r="U16" s="4">
        <v>3</v>
      </c>
      <c r="V16" s="4">
        <v>4</v>
      </c>
    </row>
    <row r="17" spans="1:22" x14ac:dyDescent="0.25">
      <c r="A17" s="3" t="s">
        <v>273</v>
      </c>
      <c r="B17" s="4">
        <v>2</v>
      </c>
      <c r="C17" s="4">
        <v>1</v>
      </c>
      <c r="D17" s="4">
        <v>1</v>
      </c>
      <c r="E17" s="4">
        <v>5</v>
      </c>
      <c r="F17" s="4">
        <v>1</v>
      </c>
      <c r="G17" s="4">
        <v>2</v>
      </c>
      <c r="H17" s="4">
        <v>4</v>
      </c>
      <c r="I17" s="4">
        <v>4</v>
      </c>
      <c r="J17" s="4">
        <v>1</v>
      </c>
      <c r="K17" s="4">
        <v>2</v>
      </c>
      <c r="L17" s="4">
        <v>4</v>
      </c>
      <c r="M17" s="4">
        <v>3</v>
      </c>
      <c r="N17" s="4">
        <v>2</v>
      </c>
      <c r="O17" s="4">
        <v>1</v>
      </c>
      <c r="P17" s="4">
        <v>4</v>
      </c>
      <c r="Q17" s="4">
        <v>5</v>
      </c>
      <c r="R17" s="4">
        <v>2</v>
      </c>
      <c r="S17" s="4">
        <v>1</v>
      </c>
      <c r="T17" s="4">
        <v>2</v>
      </c>
      <c r="U17" s="4">
        <v>4</v>
      </c>
      <c r="V17" s="4">
        <v>3</v>
      </c>
    </row>
    <row r="18" spans="1:22" x14ac:dyDescent="0.25">
      <c r="A18" s="3" t="s">
        <v>274</v>
      </c>
      <c r="B18" s="4">
        <v>3</v>
      </c>
      <c r="C18" s="4">
        <v>5</v>
      </c>
      <c r="D18" s="4">
        <v>5</v>
      </c>
      <c r="E18" s="4">
        <v>5</v>
      </c>
      <c r="F18" s="4">
        <v>5</v>
      </c>
      <c r="G18" s="4">
        <v>3</v>
      </c>
      <c r="H18" s="4">
        <v>4</v>
      </c>
      <c r="I18" s="4">
        <v>3</v>
      </c>
      <c r="J18" s="4">
        <v>5</v>
      </c>
      <c r="K18" s="4">
        <v>3</v>
      </c>
      <c r="L18" s="4">
        <v>5</v>
      </c>
      <c r="M18" s="4">
        <v>4</v>
      </c>
      <c r="N18" s="4">
        <v>5</v>
      </c>
      <c r="O18" s="4">
        <v>5</v>
      </c>
      <c r="P18" s="4">
        <v>5</v>
      </c>
      <c r="Q18" s="4">
        <v>5</v>
      </c>
      <c r="R18" s="4">
        <v>5</v>
      </c>
      <c r="S18" s="4">
        <v>3</v>
      </c>
      <c r="T18" s="4">
        <v>3</v>
      </c>
      <c r="U18" s="4">
        <v>2</v>
      </c>
      <c r="V18" s="4">
        <v>2</v>
      </c>
    </row>
    <row r="19" spans="1:22" x14ac:dyDescent="0.25">
      <c r="A19" s="3" t="s">
        <v>275</v>
      </c>
      <c r="B19" s="4">
        <v>3</v>
      </c>
      <c r="C19" s="4">
        <v>5</v>
      </c>
      <c r="D19" s="4">
        <v>2</v>
      </c>
      <c r="E19" s="4">
        <v>5</v>
      </c>
      <c r="F19" s="4">
        <v>5</v>
      </c>
      <c r="G19" s="4">
        <v>3</v>
      </c>
      <c r="H19" s="4">
        <v>5</v>
      </c>
      <c r="I19" s="4">
        <v>4</v>
      </c>
      <c r="J19" s="4">
        <v>5</v>
      </c>
      <c r="K19" s="4">
        <v>3</v>
      </c>
      <c r="L19" s="4">
        <v>5</v>
      </c>
      <c r="M19" s="4">
        <v>5</v>
      </c>
      <c r="N19" s="4">
        <v>2</v>
      </c>
      <c r="O19" s="4">
        <v>5</v>
      </c>
      <c r="P19" s="4">
        <v>4</v>
      </c>
      <c r="Q19" s="4">
        <v>5</v>
      </c>
      <c r="R19" s="4">
        <v>5</v>
      </c>
      <c r="S19" s="4">
        <v>2</v>
      </c>
      <c r="T19" s="4">
        <v>3</v>
      </c>
      <c r="U19" s="4">
        <v>4</v>
      </c>
      <c r="V19" s="4">
        <v>4</v>
      </c>
    </row>
    <row r="20" spans="1:22" x14ac:dyDescent="0.25">
      <c r="A20" s="3" t="s">
        <v>276</v>
      </c>
      <c r="B20" s="4">
        <v>3</v>
      </c>
      <c r="C20" s="4">
        <v>5</v>
      </c>
      <c r="D20" s="4">
        <v>5</v>
      </c>
      <c r="E20" s="4">
        <v>5</v>
      </c>
      <c r="F20" s="4">
        <v>5</v>
      </c>
      <c r="G20" s="4">
        <v>3</v>
      </c>
      <c r="H20" s="4">
        <v>4</v>
      </c>
      <c r="I20" s="4">
        <v>3</v>
      </c>
      <c r="J20" s="4">
        <v>5</v>
      </c>
      <c r="K20" s="4">
        <v>3</v>
      </c>
      <c r="L20" s="4">
        <v>5</v>
      </c>
      <c r="M20" s="4">
        <v>4</v>
      </c>
      <c r="N20" s="4">
        <v>5</v>
      </c>
      <c r="O20" s="4">
        <v>5</v>
      </c>
      <c r="P20" s="4">
        <v>5</v>
      </c>
      <c r="Q20" s="4">
        <v>5</v>
      </c>
      <c r="R20" s="4">
        <v>5</v>
      </c>
      <c r="S20" s="4">
        <v>3</v>
      </c>
      <c r="T20" s="4">
        <v>3</v>
      </c>
      <c r="U20" s="4">
        <v>2</v>
      </c>
      <c r="V20" s="4">
        <v>2</v>
      </c>
    </row>
    <row r="21" spans="1:22" x14ac:dyDescent="0.25">
      <c r="A21" s="3" t="s">
        <v>277</v>
      </c>
      <c r="B21" s="4">
        <v>2</v>
      </c>
      <c r="C21" s="4">
        <v>2</v>
      </c>
      <c r="D21" s="4">
        <v>2</v>
      </c>
      <c r="E21" s="4">
        <v>5</v>
      </c>
      <c r="F21" s="4">
        <v>2</v>
      </c>
      <c r="G21" s="4">
        <v>2</v>
      </c>
      <c r="H21" s="4">
        <v>5</v>
      </c>
      <c r="I21" s="4">
        <v>4</v>
      </c>
      <c r="J21" s="4">
        <v>2</v>
      </c>
      <c r="K21" s="4">
        <v>3</v>
      </c>
      <c r="L21" s="4">
        <v>2</v>
      </c>
      <c r="M21" s="4">
        <v>3</v>
      </c>
      <c r="N21" s="4">
        <v>3</v>
      </c>
      <c r="O21" s="4">
        <v>2</v>
      </c>
      <c r="P21" s="4">
        <v>5</v>
      </c>
      <c r="Q21" s="4">
        <v>5</v>
      </c>
      <c r="R21" s="4">
        <v>4</v>
      </c>
      <c r="S21" s="4">
        <v>3</v>
      </c>
      <c r="T21" s="4">
        <v>2</v>
      </c>
      <c r="U21" s="4">
        <v>3</v>
      </c>
      <c r="V21" s="4">
        <v>4</v>
      </c>
    </row>
    <row r="22" spans="1:22" x14ac:dyDescent="0.25">
      <c r="A22" s="3" t="s">
        <v>278</v>
      </c>
      <c r="B22" s="4">
        <v>3</v>
      </c>
      <c r="C22" s="4">
        <v>3</v>
      </c>
      <c r="D22" s="4">
        <v>2</v>
      </c>
      <c r="E22" s="4">
        <v>5</v>
      </c>
      <c r="F22" s="4">
        <v>3</v>
      </c>
      <c r="G22" s="4">
        <v>3</v>
      </c>
      <c r="H22" s="4">
        <v>5</v>
      </c>
      <c r="I22" s="4">
        <v>4</v>
      </c>
      <c r="J22" s="4">
        <v>3</v>
      </c>
      <c r="K22" s="4">
        <v>4</v>
      </c>
      <c r="L22" s="4">
        <v>4</v>
      </c>
      <c r="M22" s="4">
        <v>4</v>
      </c>
      <c r="N22" s="4">
        <v>2</v>
      </c>
      <c r="O22" s="4">
        <v>3</v>
      </c>
      <c r="P22" s="4">
        <v>4</v>
      </c>
      <c r="Q22" s="4">
        <v>5</v>
      </c>
      <c r="R22" s="4">
        <v>4</v>
      </c>
      <c r="S22" s="4">
        <v>5</v>
      </c>
      <c r="T22" s="4">
        <v>3</v>
      </c>
      <c r="U22" s="4">
        <v>5</v>
      </c>
      <c r="V22" s="4">
        <v>3</v>
      </c>
    </row>
    <row r="23" spans="1:22" x14ac:dyDescent="0.25">
      <c r="A23" s="3" t="s">
        <v>279</v>
      </c>
      <c r="B23" s="4">
        <v>1</v>
      </c>
      <c r="C23" s="4">
        <v>1</v>
      </c>
      <c r="D23" s="4">
        <v>1</v>
      </c>
      <c r="E23" s="4">
        <v>5</v>
      </c>
      <c r="F23" s="4">
        <v>1</v>
      </c>
      <c r="G23" s="4">
        <v>1</v>
      </c>
      <c r="H23" s="4">
        <v>2</v>
      </c>
      <c r="I23" s="4">
        <v>1</v>
      </c>
      <c r="J23" s="4">
        <v>1</v>
      </c>
      <c r="K23" s="4">
        <v>1</v>
      </c>
      <c r="L23" s="4">
        <v>4</v>
      </c>
      <c r="M23" s="4">
        <v>5</v>
      </c>
      <c r="N23" s="4">
        <v>3</v>
      </c>
      <c r="O23" s="4">
        <v>1</v>
      </c>
      <c r="P23" s="4">
        <v>1</v>
      </c>
      <c r="Q23" s="4">
        <v>3</v>
      </c>
      <c r="R23" s="4">
        <v>2</v>
      </c>
      <c r="S23" s="4">
        <v>1</v>
      </c>
      <c r="T23" s="4">
        <v>1</v>
      </c>
      <c r="U23" s="4">
        <v>5</v>
      </c>
      <c r="V23" s="4">
        <v>1</v>
      </c>
    </row>
    <row r="24" spans="1:22" x14ac:dyDescent="0.25">
      <c r="A24" s="3" t="s">
        <v>280</v>
      </c>
      <c r="B24" s="4">
        <v>4</v>
      </c>
      <c r="C24" s="4">
        <v>3</v>
      </c>
      <c r="D24" s="4">
        <v>1</v>
      </c>
      <c r="E24" s="4">
        <v>5</v>
      </c>
      <c r="F24" s="4">
        <v>3</v>
      </c>
      <c r="G24" s="4">
        <v>4</v>
      </c>
      <c r="H24" s="4">
        <v>5</v>
      </c>
      <c r="I24" s="4">
        <v>4</v>
      </c>
      <c r="J24" s="4">
        <v>3</v>
      </c>
      <c r="K24" s="4">
        <v>4</v>
      </c>
      <c r="L24" s="4">
        <v>4</v>
      </c>
      <c r="M24" s="4">
        <v>5</v>
      </c>
      <c r="N24" s="4">
        <v>2</v>
      </c>
      <c r="O24" s="4">
        <v>3</v>
      </c>
      <c r="P24" s="4">
        <v>4</v>
      </c>
      <c r="Q24" s="4">
        <v>5</v>
      </c>
      <c r="R24" s="4">
        <v>4</v>
      </c>
      <c r="S24" s="4">
        <v>5</v>
      </c>
      <c r="T24" s="4">
        <v>4</v>
      </c>
      <c r="U24" s="4">
        <v>5</v>
      </c>
      <c r="V24" s="4">
        <v>4</v>
      </c>
    </row>
    <row r="25" spans="1:22" ht="29.25" x14ac:dyDescent="0.25">
      <c r="A25" s="6" t="s">
        <v>281</v>
      </c>
      <c r="B25" s="4">
        <v>5</v>
      </c>
      <c r="C25" s="4">
        <v>5</v>
      </c>
      <c r="D25" s="4">
        <v>5</v>
      </c>
      <c r="E25" s="4">
        <v>5</v>
      </c>
      <c r="F25" s="4">
        <v>5</v>
      </c>
      <c r="G25" s="4">
        <v>5</v>
      </c>
      <c r="H25" s="4">
        <v>5</v>
      </c>
      <c r="I25" s="4">
        <v>5</v>
      </c>
      <c r="J25" s="4">
        <v>5</v>
      </c>
      <c r="K25" s="4">
        <v>4</v>
      </c>
      <c r="L25" s="4">
        <v>5</v>
      </c>
      <c r="M25" s="4">
        <v>5</v>
      </c>
      <c r="N25" s="4">
        <v>4</v>
      </c>
      <c r="O25" s="4">
        <v>5</v>
      </c>
      <c r="P25" s="4">
        <v>4</v>
      </c>
      <c r="Q25" s="4">
        <v>5</v>
      </c>
      <c r="R25" s="4">
        <v>5</v>
      </c>
      <c r="S25" s="4">
        <v>4</v>
      </c>
      <c r="T25" s="4">
        <v>4</v>
      </c>
      <c r="U25" s="4">
        <v>3</v>
      </c>
      <c r="V25" s="4">
        <v>3</v>
      </c>
    </row>
    <row r="26" spans="1:22" x14ac:dyDescent="0.25">
      <c r="A26" s="6" t="s">
        <v>282</v>
      </c>
      <c r="B26" s="4">
        <v>3</v>
      </c>
      <c r="C26" s="4">
        <v>5</v>
      </c>
      <c r="D26" s="4">
        <v>2</v>
      </c>
      <c r="E26" s="4">
        <v>5</v>
      </c>
      <c r="F26" s="4">
        <v>5</v>
      </c>
      <c r="G26" s="4">
        <v>3</v>
      </c>
      <c r="H26" s="4">
        <v>5</v>
      </c>
      <c r="I26" s="4">
        <v>4</v>
      </c>
      <c r="J26" s="4">
        <v>5</v>
      </c>
      <c r="K26" s="4">
        <v>3</v>
      </c>
      <c r="L26" s="4">
        <v>5</v>
      </c>
      <c r="M26" s="4">
        <v>5</v>
      </c>
      <c r="N26" s="4">
        <v>2</v>
      </c>
      <c r="O26" s="4">
        <v>5</v>
      </c>
      <c r="P26" s="4">
        <v>4</v>
      </c>
      <c r="Q26" s="4">
        <v>5</v>
      </c>
      <c r="R26" s="4">
        <v>5</v>
      </c>
      <c r="S26" s="4">
        <v>2</v>
      </c>
      <c r="T26" s="4">
        <v>3</v>
      </c>
      <c r="U26" s="4">
        <v>4</v>
      </c>
      <c r="V26" s="4">
        <v>4</v>
      </c>
    </row>
    <row r="27" spans="1:22" ht="29.25" x14ac:dyDescent="0.25">
      <c r="A27" s="6" t="s">
        <v>283</v>
      </c>
      <c r="B27" s="4">
        <v>4</v>
      </c>
      <c r="C27" s="4">
        <v>2</v>
      </c>
      <c r="D27" s="4">
        <v>5</v>
      </c>
      <c r="E27" s="4">
        <v>5</v>
      </c>
      <c r="F27" s="4">
        <v>2</v>
      </c>
      <c r="G27" s="4">
        <v>5</v>
      </c>
      <c r="H27" s="4">
        <v>5</v>
      </c>
      <c r="I27" s="4">
        <v>5</v>
      </c>
      <c r="J27" s="4">
        <v>2</v>
      </c>
      <c r="K27" s="4">
        <v>3</v>
      </c>
      <c r="L27" s="4">
        <v>3</v>
      </c>
      <c r="M27" s="4">
        <v>4</v>
      </c>
      <c r="N27" s="4">
        <v>5</v>
      </c>
      <c r="O27" s="4">
        <v>3</v>
      </c>
      <c r="P27" s="4">
        <v>2</v>
      </c>
      <c r="Q27" s="4">
        <v>4</v>
      </c>
      <c r="R27" s="4">
        <v>2</v>
      </c>
      <c r="S27" s="4">
        <v>5</v>
      </c>
      <c r="T27" s="4">
        <v>5</v>
      </c>
      <c r="U27" s="4">
        <v>4</v>
      </c>
      <c r="V27" s="4">
        <v>4</v>
      </c>
    </row>
    <row r="28" spans="1:22" ht="29.25" x14ac:dyDescent="0.25">
      <c r="A28" s="6" t="s">
        <v>284</v>
      </c>
      <c r="B28" s="4">
        <v>5</v>
      </c>
      <c r="C28" s="4">
        <v>2</v>
      </c>
      <c r="D28" s="4">
        <v>2</v>
      </c>
      <c r="E28" s="4">
        <v>5</v>
      </c>
      <c r="F28" s="4">
        <v>2</v>
      </c>
      <c r="G28" s="4">
        <v>5</v>
      </c>
      <c r="H28" s="4">
        <v>5</v>
      </c>
      <c r="I28" s="4">
        <v>5</v>
      </c>
      <c r="J28" s="4">
        <v>2</v>
      </c>
      <c r="K28" s="4">
        <v>3</v>
      </c>
      <c r="L28" s="4">
        <v>2</v>
      </c>
      <c r="M28" s="4">
        <v>5</v>
      </c>
      <c r="N28" s="4">
        <v>5</v>
      </c>
      <c r="O28" s="4">
        <v>2</v>
      </c>
      <c r="P28" s="4">
        <v>2</v>
      </c>
      <c r="Q28" s="4">
        <v>5</v>
      </c>
      <c r="R28" s="4">
        <v>3</v>
      </c>
      <c r="S28" s="4">
        <v>5</v>
      </c>
      <c r="T28" s="4">
        <v>5</v>
      </c>
      <c r="U28" s="4">
        <v>5</v>
      </c>
      <c r="V28" s="4">
        <v>5</v>
      </c>
    </row>
    <row r="29" spans="1:22" ht="29.25" x14ac:dyDescent="0.25">
      <c r="A29" s="6" t="s">
        <v>285</v>
      </c>
      <c r="B29" s="4">
        <v>4</v>
      </c>
      <c r="C29" s="4">
        <v>3</v>
      </c>
      <c r="D29" s="4">
        <v>5</v>
      </c>
      <c r="E29" s="4">
        <v>4</v>
      </c>
      <c r="F29" s="4">
        <v>3</v>
      </c>
      <c r="G29" s="4">
        <v>4</v>
      </c>
      <c r="H29" s="4">
        <v>5</v>
      </c>
      <c r="I29" s="4">
        <v>4</v>
      </c>
      <c r="J29" s="4">
        <v>3</v>
      </c>
      <c r="K29" s="4">
        <v>3</v>
      </c>
      <c r="L29" s="4">
        <v>3</v>
      </c>
      <c r="M29" s="4">
        <v>4</v>
      </c>
      <c r="N29" s="4">
        <v>4</v>
      </c>
      <c r="O29" s="4">
        <v>3</v>
      </c>
      <c r="P29" s="4">
        <v>3</v>
      </c>
      <c r="Q29" s="4">
        <v>5</v>
      </c>
      <c r="R29" s="4">
        <v>3</v>
      </c>
      <c r="S29" s="4">
        <v>4</v>
      </c>
      <c r="T29" s="4">
        <v>4</v>
      </c>
      <c r="U29" s="4">
        <v>4</v>
      </c>
      <c r="V29" s="4">
        <v>4</v>
      </c>
    </row>
    <row r="30" spans="1:22" x14ac:dyDescent="0.25">
      <c r="A30" s="6" t="s">
        <v>286</v>
      </c>
      <c r="B30" s="4">
        <v>2</v>
      </c>
      <c r="C30" s="4">
        <v>4</v>
      </c>
      <c r="D30" s="4">
        <v>1</v>
      </c>
      <c r="E30" s="4">
        <v>5</v>
      </c>
      <c r="F30" s="4">
        <v>5</v>
      </c>
      <c r="G30" s="4">
        <v>3</v>
      </c>
      <c r="H30" s="4">
        <v>5</v>
      </c>
      <c r="I30" s="4">
        <v>4</v>
      </c>
      <c r="J30" s="4">
        <v>4</v>
      </c>
      <c r="K30" s="4">
        <v>5</v>
      </c>
      <c r="L30" s="4">
        <v>5</v>
      </c>
      <c r="M30" s="4">
        <v>3</v>
      </c>
      <c r="N30" s="4">
        <v>1</v>
      </c>
      <c r="O30" s="4">
        <v>5</v>
      </c>
      <c r="P30" s="4">
        <v>5</v>
      </c>
      <c r="Q30" s="4">
        <v>4</v>
      </c>
      <c r="R30" s="4">
        <v>5</v>
      </c>
      <c r="S30" s="4">
        <v>4</v>
      </c>
      <c r="T30" s="4">
        <v>3</v>
      </c>
      <c r="U30" s="4">
        <v>1</v>
      </c>
      <c r="V30" s="4">
        <v>4</v>
      </c>
    </row>
  </sheetData>
  <conditionalFormatting sqref="B2:V30">
    <cfRule type="colorScale" priority="1">
      <colorScale>
        <cfvo type="min"/>
        <cfvo type="percentile" val="50"/>
        <cfvo type="max"/>
        <color rgb="FFF8696B"/>
        <color rgb="FFFFEB84"/>
        <color rgb="FF63BE7B"/>
      </colorScale>
    </cfRule>
  </conditionalFormatting>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F280D-30E6-43EE-A07E-5B5F3858437C}">
  <dimension ref="A1:I22"/>
  <sheetViews>
    <sheetView workbookViewId="0">
      <selection activeCell="V2" sqref="V2"/>
    </sheetView>
  </sheetViews>
  <sheetFormatPr baseColWidth="10" defaultColWidth="10.85546875" defaultRowHeight="15" x14ac:dyDescent="0.25"/>
  <cols>
    <col min="4" max="4" width="43.42578125" bestFit="1" customWidth="1"/>
  </cols>
  <sheetData>
    <row r="1" spans="1:9" x14ac:dyDescent="0.25">
      <c r="A1" t="s">
        <v>0</v>
      </c>
      <c r="B1" t="s">
        <v>0</v>
      </c>
      <c r="C1" t="s">
        <v>287</v>
      </c>
      <c r="D1" t="s">
        <v>288</v>
      </c>
      <c r="E1" t="s">
        <v>289</v>
      </c>
      <c r="F1" t="s">
        <v>290</v>
      </c>
      <c r="G1" t="s">
        <v>289</v>
      </c>
      <c r="H1" t="s">
        <v>290</v>
      </c>
      <c r="I1" t="s">
        <v>289</v>
      </c>
    </row>
    <row r="2" spans="1:9" x14ac:dyDescent="0.25">
      <c r="A2" s="7">
        <v>8</v>
      </c>
      <c r="B2" t="s">
        <v>291</v>
      </c>
      <c r="C2" t="s">
        <v>292</v>
      </c>
      <c r="D2" t="s">
        <v>141</v>
      </c>
      <c r="E2">
        <v>67.5</v>
      </c>
      <c r="F2" t="s">
        <v>41</v>
      </c>
      <c r="G2">
        <v>0.84105000000000008</v>
      </c>
      <c r="H2" t="s">
        <v>293</v>
      </c>
      <c r="I2">
        <v>68.341049999999996</v>
      </c>
    </row>
    <row r="3" spans="1:9" x14ac:dyDescent="0.25">
      <c r="A3" s="7">
        <v>2</v>
      </c>
      <c r="B3" t="s">
        <v>294</v>
      </c>
      <c r="C3" t="s">
        <v>295</v>
      </c>
      <c r="D3" t="s">
        <v>43</v>
      </c>
      <c r="E3">
        <v>0.155</v>
      </c>
      <c r="F3" t="s">
        <v>293</v>
      </c>
      <c r="G3">
        <v>1.9313000000000002E-3</v>
      </c>
      <c r="H3" t="s">
        <v>293</v>
      </c>
      <c r="I3">
        <v>0.1569313</v>
      </c>
    </row>
    <row r="4" spans="1:9" x14ac:dyDescent="0.25">
      <c r="A4" s="7">
        <v>21</v>
      </c>
      <c r="B4" t="s">
        <v>296</v>
      </c>
      <c r="C4" t="s">
        <v>295</v>
      </c>
      <c r="D4" t="s">
        <v>239</v>
      </c>
      <c r="E4">
        <v>122.5</v>
      </c>
      <c r="F4" t="s">
        <v>297</v>
      </c>
      <c r="G4">
        <v>4.5790499999999996</v>
      </c>
      <c r="H4" t="s">
        <v>297</v>
      </c>
      <c r="I4">
        <v>127.07905</v>
      </c>
    </row>
    <row r="5" spans="1:9" x14ac:dyDescent="0.25">
      <c r="A5" s="7">
        <v>14</v>
      </c>
      <c r="B5" t="s">
        <v>298</v>
      </c>
      <c r="C5" t="s">
        <v>292</v>
      </c>
      <c r="D5" t="s">
        <v>210</v>
      </c>
      <c r="E5">
        <v>90</v>
      </c>
      <c r="F5" t="s">
        <v>41</v>
      </c>
      <c r="G5">
        <v>6.7283999999999997</v>
      </c>
      <c r="H5" t="s">
        <v>297</v>
      </c>
      <c r="I5">
        <v>96.728400000000008</v>
      </c>
    </row>
    <row r="6" spans="1:9" x14ac:dyDescent="0.25">
      <c r="A6" s="7">
        <v>3</v>
      </c>
      <c r="B6" t="s">
        <v>299</v>
      </c>
      <c r="C6" t="s">
        <v>292</v>
      </c>
      <c r="D6" t="s">
        <v>300</v>
      </c>
      <c r="E6">
        <v>0.59499999999999997</v>
      </c>
      <c r="F6" t="s">
        <v>293</v>
      </c>
      <c r="G6">
        <v>0</v>
      </c>
      <c r="H6" t="s">
        <v>293</v>
      </c>
      <c r="I6">
        <v>0.59499999999999997</v>
      </c>
    </row>
    <row r="7" spans="1:9" x14ac:dyDescent="0.25">
      <c r="A7" s="7">
        <v>9</v>
      </c>
      <c r="B7" t="s">
        <v>301</v>
      </c>
      <c r="C7" t="s">
        <v>295</v>
      </c>
      <c r="D7" t="s">
        <v>161</v>
      </c>
      <c r="E7">
        <v>125</v>
      </c>
      <c r="F7" t="s">
        <v>297</v>
      </c>
      <c r="G7">
        <v>18.689999999999998</v>
      </c>
      <c r="H7" t="s">
        <v>302</v>
      </c>
      <c r="I7">
        <v>143.69</v>
      </c>
    </row>
    <row r="8" spans="1:9" x14ac:dyDescent="0.25">
      <c r="A8" s="7">
        <v>11</v>
      </c>
      <c r="B8" t="s">
        <v>303</v>
      </c>
      <c r="C8" t="s">
        <v>295</v>
      </c>
      <c r="D8" t="s">
        <v>132</v>
      </c>
      <c r="E8">
        <v>167.5</v>
      </c>
      <c r="F8" t="s">
        <v>297</v>
      </c>
      <c r="G8">
        <v>12.522299999999998</v>
      </c>
      <c r="H8" t="s">
        <v>302</v>
      </c>
      <c r="I8">
        <v>180.0223</v>
      </c>
    </row>
    <row r="9" spans="1:9" x14ac:dyDescent="0.25">
      <c r="A9" s="7">
        <v>12</v>
      </c>
      <c r="B9" t="s">
        <v>304</v>
      </c>
      <c r="C9" t="s">
        <v>292</v>
      </c>
      <c r="D9" t="s">
        <v>305</v>
      </c>
      <c r="E9">
        <v>300</v>
      </c>
      <c r="F9" t="s">
        <v>302</v>
      </c>
      <c r="G9">
        <v>22.427999999999997</v>
      </c>
      <c r="H9" t="s">
        <v>302</v>
      </c>
      <c r="I9">
        <v>322.428</v>
      </c>
    </row>
    <row r="10" spans="1:9" x14ac:dyDescent="0.25">
      <c r="A10" s="7">
        <v>20</v>
      </c>
      <c r="B10" t="s">
        <v>306</v>
      </c>
      <c r="C10" t="s">
        <v>292</v>
      </c>
      <c r="D10" t="s">
        <v>307</v>
      </c>
      <c r="E10">
        <v>0.36</v>
      </c>
      <c r="F10" t="s">
        <v>293</v>
      </c>
      <c r="G10">
        <v>2.2428E-2</v>
      </c>
      <c r="H10" t="s">
        <v>293</v>
      </c>
      <c r="I10">
        <v>0.38242800000000005</v>
      </c>
    </row>
    <row r="11" spans="1:9" x14ac:dyDescent="0.25">
      <c r="A11" s="7">
        <v>6</v>
      </c>
      <c r="B11" t="s">
        <v>308</v>
      </c>
      <c r="C11" t="s">
        <v>295</v>
      </c>
      <c r="D11" t="s">
        <v>87</v>
      </c>
      <c r="E11">
        <v>110</v>
      </c>
      <c r="F11" t="s">
        <v>309</v>
      </c>
      <c r="G11">
        <v>4.1117999999999997</v>
      </c>
      <c r="H11" t="s">
        <v>297</v>
      </c>
      <c r="I11">
        <v>114.11179999999999</v>
      </c>
    </row>
    <row r="12" spans="1:9" x14ac:dyDescent="0.25">
      <c r="A12" s="7">
        <v>1</v>
      </c>
      <c r="B12" t="s">
        <v>310</v>
      </c>
      <c r="C12" t="s">
        <v>295</v>
      </c>
      <c r="D12" t="s">
        <v>26</v>
      </c>
      <c r="E12">
        <v>0.1845</v>
      </c>
      <c r="F12" t="s">
        <v>293</v>
      </c>
      <c r="G12">
        <v>1.149435E-2</v>
      </c>
      <c r="H12" t="s">
        <v>293</v>
      </c>
      <c r="I12">
        <v>0.19599435000000001</v>
      </c>
    </row>
    <row r="13" spans="1:9" x14ac:dyDescent="0.25">
      <c r="A13" s="7">
        <v>15</v>
      </c>
      <c r="B13" t="s">
        <v>311</v>
      </c>
      <c r="C13" t="s">
        <v>295</v>
      </c>
      <c r="D13" t="s">
        <v>171</v>
      </c>
      <c r="E13">
        <v>142.5</v>
      </c>
      <c r="F13" t="s">
        <v>297</v>
      </c>
      <c r="G13">
        <v>1.77555</v>
      </c>
      <c r="H13" t="s">
        <v>41</v>
      </c>
      <c r="I13">
        <v>144.27555000000001</v>
      </c>
    </row>
    <row r="14" spans="1:9" x14ac:dyDescent="0.25">
      <c r="A14" s="7">
        <v>16</v>
      </c>
      <c r="B14" t="s">
        <v>312</v>
      </c>
      <c r="C14" t="s">
        <v>292</v>
      </c>
      <c r="D14" t="s">
        <v>192</v>
      </c>
      <c r="E14">
        <v>120</v>
      </c>
      <c r="F14" t="s">
        <v>309</v>
      </c>
      <c r="G14">
        <v>4.4855999999999998</v>
      </c>
      <c r="H14" t="s">
        <v>297</v>
      </c>
      <c r="I14">
        <v>124.48560000000001</v>
      </c>
    </row>
    <row r="15" spans="1:9" x14ac:dyDescent="0.25">
      <c r="A15" s="7">
        <v>4</v>
      </c>
      <c r="B15" t="s">
        <v>313</v>
      </c>
      <c r="C15" t="s">
        <v>292</v>
      </c>
      <c r="D15" t="s">
        <v>314</v>
      </c>
      <c r="E15">
        <v>0.185</v>
      </c>
      <c r="F15" t="s">
        <v>293</v>
      </c>
      <c r="G15">
        <v>2.3051E-3</v>
      </c>
      <c r="H15" t="s">
        <v>293</v>
      </c>
      <c r="I15">
        <v>0.1873051</v>
      </c>
    </row>
    <row r="16" spans="1:9" x14ac:dyDescent="0.25">
      <c r="A16" s="7">
        <v>7</v>
      </c>
      <c r="B16" t="s">
        <v>315</v>
      </c>
      <c r="C16" t="s">
        <v>292</v>
      </c>
      <c r="D16" t="s">
        <v>316</v>
      </c>
      <c r="E16">
        <v>32.5</v>
      </c>
      <c r="F16" t="s">
        <v>41</v>
      </c>
      <c r="G16">
        <v>1.21485</v>
      </c>
      <c r="H16" t="s">
        <v>41</v>
      </c>
      <c r="I16">
        <v>33.714849999999998</v>
      </c>
    </row>
    <row r="17" spans="1:9" x14ac:dyDescent="0.25">
      <c r="A17" s="7">
        <v>17</v>
      </c>
      <c r="B17" t="s">
        <v>317</v>
      </c>
      <c r="C17" t="s">
        <v>292</v>
      </c>
      <c r="D17" t="s">
        <v>219</v>
      </c>
      <c r="E17">
        <v>90</v>
      </c>
      <c r="F17" t="s">
        <v>41</v>
      </c>
      <c r="G17">
        <v>5.6070000000000002</v>
      </c>
      <c r="H17" t="s">
        <v>297</v>
      </c>
      <c r="I17">
        <v>95.606999999999999</v>
      </c>
    </row>
    <row r="18" spans="1:9" x14ac:dyDescent="0.25">
      <c r="A18" s="7">
        <v>5</v>
      </c>
      <c r="B18" t="s">
        <v>318</v>
      </c>
      <c r="C18" t="s">
        <v>292</v>
      </c>
      <c r="D18" t="s">
        <v>319</v>
      </c>
      <c r="E18">
        <v>0.69</v>
      </c>
      <c r="F18" t="s">
        <v>293</v>
      </c>
      <c r="G18">
        <v>8.5973999999999998E-3</v>
      </c>
      <c r="H18" t="s">
        <v>293</v>
      </c>
      <c r="I18">
        <v>0.69859740000000004</v>
      </c>
    </row>
    <row r="19" spans="1:9" x14ac:dyDescent="0.25">
      <c r="A19" s="7">
        <v>18</v>
      </c>
      <c r="B19" t="s">
        <v>320</v>
      </c>
      <c r="C19" t="s">
        <v>292</v>
      </c>
      <c r="D19" t="s">
        <v>182</v>
      </c>
      <c r="E19">
        <v>182.5</v>
      </c>
      <c r="F19" t="s">
        <v>297</v>
      </c>
      <c r="G19">
        <v>4.5479000000000003</v>
      </c>
      <c r="H19" t="s">
        <v>297</v>
      </c>
      <c r="I19">
        <v>187.0479</v>
      </c>
    </row>
    <row r="20" spans="1:9" x14ac:dyDescent="0.25">
      <c r="A20" s="7">
        <v>13</v>
      </c>
      <c r="B20" t="s">
        <v>321</v>
      </c>
      <c r="C20" t="s">
        <v>292</v>
      </c>
      <c r="D20" t="s">
        <v>151</v>
      </c>
      <c r="E20">
        <v>155</v>
      </c>
      <c r="F20" t="s">
        <v>297</v>
      </c>
      <c r="G20">
        <v>0.77251999999999998</v>
      </c>
      <c r="H20" t="s">
        <v>293</v>
      </c>
      <c r="I20">
        <v>155.77252000000001</v>
      </c>
    </row>
    <row r="21" spans="1:9" x14ac:dyDescent="0.25">
      <c r="A21" s="7">
        <v>19</v>
      </c>
      <c r="B21" t="s">
        <v>322</v>
      </c>
      <c r="C21" t="s">
        <v>292</v>
      </c>
      <c r="D21" t="s">
        <v>203</v>
      </c>
      <c r="E21">
        <v>167.5</v>
      </c>
      <c r="F21" t="s">
        <v>297</v>
      </c>
      <c r="G21">
        <v>6.2611499999999998</v>
      </c>
      <c r="H21" t="s">
        <v>297</v>
      </c>
      <c r="I21">
        <v>173.76114999999999</v>
      </c>
    </row>
    <row r="22" spans="1:9" x14ac:dyDescent="0.25">
      <c r="A22" s="7">
        <v>10</v>
      </c>
      <c r="B22" t="s">
        <v>323</v>
      </c>
      <c r="C22" t="s">
        <v>295</v>
      </c>
      <c r="D22" t="s">
        <v>324</v>
      </c>
      <c r="E22">
        <v>112.5</v>
      </c>
      <c r="F22" t="s">
        <v>309</v>
      </c>
      <c r="G22">
        <v>4.2052499999999995</v>
      </c>
      <c r="H22" t="s">
        <v>297</v>
      </c>
      <c r="I22">
        <v>116.70525000000001</v>
      </c>
    </row>
  </sheetData>
  <sortState xmlns:xlrd2="http://schemas.microsoft.com/office/spreadsheetml/2017/richdata2" ref="A2:I22">
    <sortCondition ref="A2:A22"/>
  </sortState>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E7BD-9C57-4FC7-B299-A981052182A3}">
  <dimension ref="A1:H22"/>
  <sheetViews>
    <sheetView workbookViewId="0">
      <selection activeCell="V2" sqref="V2"/>
    </sheetView>
  </sheetViews>
  <sheetFormatPr baseColWidth="10" defaultColWidth="11.42578125" defaultRowHeight="15" x14ac:dyDescent="0.25"/>
  <cols>
    <col min="1" max="1" width="11.42578125" style="7"/>
    <col min="2" max="3" width="11.42578125" style="5"/>
    <col min="4" max="4" width="48.42578125" style="5" bestFit="1" customWidth="1"/>
    <col min="5" max="5" width="35.140625" style="5" customWidth="1"/>
    <col min="6" max="6" width="40.5703125" style="5" customWidth="1"/>
    <col min="7" max="7" width="27.140625" style="5" bestFit="1" customWidth="1"/>
    <col min="8" max="8" width="28.140625" style="5" bestFit="1" customWidth="1"/>
    <col min="9" max="16384" width="11.42578125" style="5"/>
  </cols>
  <sheetData>
    <row r="1" spans="1:8" x14ac:dyDescent="0.25">
      <c r="A1" s="8" t="s">
        <v>0</v>
      </c>
      <c r="B1" s="9" t="s">
        <v>0</v>
      </c>
      <c r="C1" s="9" t="s">
        <v>287</v>
      </c>
      <c r="D1" s="9" t="s">
        <v>288</v>
      </c>
      <c r="E1" s="8" t="s">
        <v>325</v>
      </c>
      <c r="F1" s="8" t="s">
        <v>326</v>
      </c>
      <c r="G1" s="5" t="s">
        <v>325</v>
      </c>
      <c r="H1" s="5" t="s">
        <v>326</v>
      </c>
    </row>
    <row r="2" spans="1:8" x14ac:dyDescent="0.25">
      <c r="A2" s="7">
        <v>8</v>
      </c>
      <c r="B2" s="5" t="s">
        <v>291</v>
      </c>
      <c r="C2" s="5" t="s">
        <v>292</v>
      </c>
      <c r="D2" s="5" t="s">
        <v>141</v>
      </c>
      <c r="E2" s="10">
        <v>2</v>
      </c>
      <c r="F2" s="10">
        <v>1</v>
      </c>
      <c r="G2" s="5" t="s">
        <v>41</v>
      </c>
      <c r="H2" s="5" t="s">
        <v>293</v>
      </c>
    </row>
    <row r="3" spans="1:8" x14ac:dyDescent="0.25">
      <c r="A3" s="7">
        <v>2</v>
      </c>
      <c r="B3" s="5" t="s">
        <v>294</v>
      </c>
      <c r="C3" s="5" t="s">
        <v>295</v>
      </c>
      <c r="D3" s="5" t="s">
        <v>43</v>
      </c>
      <c r="E3" s="10">
        <v>1</v>
      </c>
      <c r="F3" s="10">
        <v>1</v>
      </c>
      <c r="G3" s="5" t="s">
        <v>293</v>
      </c>
      <c r="H3" s="5" t="s">
        <v>293</v>
      </c>
    </row>
    <row r="4" spans="1:8" x14ac:dyDescent="0.25">
      <c r="A4" s="7">
        <v>21</v>
      </c>
      <c r="B4" s="5" t="s">
        <v>296</v>
      </c>
      <c r="C4" s="5" t="s">
        <v>295</v>
      </c>
      <c r="D4" s="5" t="s">
        <v>239</v>
      </c>
      <c r="E4" s="10">
        <v>4</v>
      </c>
      <c r="F4" s="10">
        <v>4</v>
      </c>
      <c r="G4" s="5" t="s">
        <v>297</v>
      </c>
      <c r="H4" s="5" t="s">
        <v>297</v>
      </c>
    </row>
    <row r="5" spans="1:8" x14ac:dyDescent="0.25">
      <c r="A5" s="7">
        <v>14</v>
      </c>
      <c r="B5" s="5" t="s">
        <v>298</v>
      </c>
      <c r="C5" s="5" t="s">
        <v>292</v>
      </c>
      <c r="D5" s="5" t="s">
        <v>210</v>
      </c>
      <c r="E5" s="10">
        <v>2</v>
      </c>
      <c r="F5" s="10">
        <v>4</v>
      </c>
      <c r="G5" s="5" t="s">
        <v>41</v>
      </c>
      <c r="H5" s="5" t="s">
        <v>297</v>
      </c>
    </row>
    <row r="6" spans="1:8" x14ac:dyDescent="0.25">
      <c r="A6" s="7">
        <v>3</v>
      </c>
      <c r="B6" s="5" t="s">
        <v>299</v>
      </c>
      <c r="C6" s="5" t="s">
        <v>292</v>
      </c>
      <c r="D6" s="5" t="s">
        <v>300</v>
      </c>
      <c r="E6" s="10">
        <v>1</v>
      </c>
      <c r="F6" s="10">
        <v>1</v>
      </c>
      <c r="G6" s="5" t="s">
        <v>293</v>
      </c>
      <c r="H6" s="5" t="s">
        <v>293</v>
      </c>
    </row>
    <row r="7" spans="1:8" x14ac:dyDescent="0.25">
      <c r="A7" s="7">
        <v>9</v>
      </c>
      <c r="B7" s="5" t="s">
        <v>301</v>
      </c>
      <c r="C7" s="5" t="s">
        <v>295</v>
      </c>
      <c r="D7" s="5" t="s">
        <v>161</v>
      </c>
      <c r="E7" s="10">
        <v>4</v>
      </c>
      <c r="F7" s="10">
        <v>5</v>
      </c>
      <c r="G7" s="5" t="s">
        <v>297</v>
      </c>
      <c r="H7" s="5" t="s">
        <v>302</v>
      </c>
    </row>
    <row r="8" spans="1:8" x14ac:dyDescent="0.25">
      <c r="A8" s="7">
        <v>11</v>
      </c>
      <c r="B8" s="5" t="s">
        <v>303</v>
      </c>
      <c r="C8" s="5" t="s">
        <v>295</v>
      </c>
      <c r="D8" s="5" t="s">
        <v>132</v>
      </c>
      <c r="E8" s="10">
        <v>4</v>
      </c>
      <c r="F8" s="10">
        <v>5</v>
      </c>
      <c r="G8" s="5" t="s">
        <v>297</v>
      </c>
      <c r="H8" s="5" t="s">
        <v>302</v>
      </c>
    </row>
    <row r="9" spans="1:8" x14ac:dyDescent="0.25">
      <c r="A9" s="7">
        <v>12</v>
      </c>
      <c r="B9" s="5" t="s">
        <v>304</v>
      </c>
      <c r="C9" s="5" t="s">
        <v>292</v>
      </c>
      <c r="D9" s="5" t="s">
        <v>305</v>
      </c>
      <c r="E9" s="10">
        <v>5</v>
      </c>
      <c r="F9" s="10">
        <v>5</v>
      </c>
      <c r="G9" s="5" t="s">
        <v>302</v>
      </c>
      <c r="H9" s="5" t="s">
        <v>302</v>
      </c>
    </row>
    <row r="10" spans="1:8" x14ac:dyDescent="0.25">
      <c r="A10" s="7">
        <v>20</v>
      </c>
      <c r="B10" s="5" t="s">
        <v>306</v>
      </c>
      <c r="C10" s="5" t="s">
        <v>292</v>
      </c>
      <c r="D10" s="5" t="s">
        <v>307</v>
      </c>
      <c r="E10" s="10">
        <v>1</v>
      </c>
      <c r="F10" s="10">
        <v>1</v>
      </c>
      <c r="G10" s="5" t="s">
        <v>293</v>
      </c>
      <c r="H10" s="5" t="s">
        <v>293</v>
      </c>
    </row>
    <row r="11" spans="1:8" x14ac:dyDescent="0.25">
      <c r="A11" s="7">
        <v>6</v>
      </c>
      <c r="B11" s="5" t="s">
        <v>308</v>
      </c>
      <c r="C11" s="5" t="s">
        <v>295</v>
      </c>
      <c r="D11" s="5" t="s">
        <v>87</v>
      </c>
      <c r="E11" s="10">
        <v>3</v>
      </c>
      <c r="F11" s="10">
        <v>4</v>
      </c>
      <c r="G11" s="5" t="s">
        <v>309</v>
      </c>
      <c r="H11" s="5" t="s">
        <v>297</v>
      </c>
    </row>
    <row r="12" spans="1:8" x14ac:dyDescent="0.25">
      <c r="A12" s="7">
        <v>1</v>
      </c>
      <c r="B12" s="5" t="s">
        <v>310</v>
      </c>
      <c r="C12" s="5" t="s">
        <v>295</v>
      </c>
      <c r="D12" s="5" t="s">
        <v>26</v>
      </c>
      <c r="E12" s="10">
        <v>1</v>
      </c>
      <c r="F12" s="10">
        <v>1</v>
      </c>
      <c r="G12" s="5" t="s">
        <v>293</v>
      </c>
      <c r="H12" s="5" t="s">
        <v>293</v>
      </c>
    </row>
    <row r="13" spans="1:8" x14ac:dyDescent="0.25">
      <c r="A13" s="7">
        <v>15</v>
      </c>
      <c r="B13" s="5" t="s">
        <v>311</v>
      </c>
      <c r="C13" s="5" t="s">
        <v>295</v>
      </c>
      <c r="D13" s="5" t="s">
        <v>171</v>
      </c>
      <c r="E13" s="10">
        <v>4</v>
      </c>
      <c r="F13" s="10">
        <v>2</v>
      </c>
      <c r="G13" s="5" t="s">
        <v>297</v>
      </c>
      <c r="H13" s="5" t="s">
        <v>41</v>
      </c>
    </row>
    <row r="14" spans="1:8" x14ac:dyDescent="0.25">
      <c r="A14" s="7">
        <v>16</v>
      </c>
      <c r="B14" s="5" t="s">
        <v>312</v>
      </c>
      <c r="C14" s="5" t="s">
        <v>292</v>
      </c>
      <c r="D14" s="5" t="s">
        <v>192</v>
      </c>
      <c r="E14" s="10">
        <v>3</v>
      </c>
      <c r="F14" s="10">
        <v>4</v>
      </c>
      <c r="G14" s="5" t="s">
        <v>309</v>
      </c>
      <c r="H14" s="5" t="s">
        <v>297</v>
      </c>
    </row>
    <row r="15" spans="1:8" x14ac:dyDescent="0.25">
      <c r="A15" s="7">
        <v>4</v>
      </c>
      <c r="B15" s="5" t="s">
        <v>313</v>
      </c>
      <c r="C15" s="5" t="s">
        <v>292</v>
      </c>
      <c r="D15" s="5" t="s">
        <v>314</v>
      </c>
      <c r="E15" s="10">
        <v>1</v>
      </c>
      <c r="F15" s="10">
        <v>1</v>
      </c>
      <c r="G15" s="5" t="s">
        <v>293</v>
      </c>
      <c r="H15" s="5" t="s">
        <v>293</v>
      </c>
    </row>
    <row r="16" spans="1:8" x14ac:dyDescent="0.25">
      <c r="A16" s="7">
        <v>7</v>
      </c>
      <c r="B16" s="5" t="s">
        <v>315</v>
      </c>
      <c r="C16" s="5" t="s">
        <v>292</v>
      </c>
      <c r="D16" s="5" t="s">
        <v>316</v>
      </c>
      <c r="E16" s="10">
        <v>2</v>
      </c>
      <c r="F16" s="10">
        <v>2</v>
      </c>
      <c r="G16" s="5" t="s">
        <v>41</v>
      </c>
      <c r="H16" s="5" t="s">
        <v>41</v>
      </c>
    </row>
    <row r="17" spans="1:8" x14ac:dyDescent="0.25">
      <c r="A17" s="7">
        <v>17</v>
      </c>
      <c r="B17" s="5" t="s">
        <v>317</v>
      </c>
      <c r="C17" s="5" t="s">
        <v>292</v>
      </c>
      <c r="D17" s="5" t="s">
        <v>219</v>
      </c>
      <c r="E17" s="10">
        <v>2</v>
      </c>
      <c r="F17" s="10">
        <v>4</v>
      </c>
      <c r="G17" s="5" t="s">
        <v>41</v>
      </c>
      <c r="H17" s="5" t="s">
        <v>297</v>
      </c>
    </row>
    <row r="18" spans="1:8" x14ac:dyDescent="0.25">
      <c r="A18" s="7">
        <v>5</v>
      </c>
      <c r="B18" s="5" t="s">
        <v>318</v>
      </c>
      <c r="C18" s="5" t="s">
        <v>292</v>
      </c>
      <c r="D18" s="5" t="s">
        <v>319</v>
      </c>
      <c r="E18" s="10">
        <v>1</v>
      </c>
      <c r="F18" s="10">
        <v>1</v>
      </c>
      <c r="G18" s="5" t="s">
        <v>293</v>
      </c>
      <c r="H18" s="5" t="s">
        <v>293</v>
      </c>
    </row>
    <row r="19" spans="1:8" x14ac:dyDescent="0.25">
      <c r="A19" s="7">
        <v>18</v>
      </c>
      <c r="B19" s="5" t="s">
        <v>320</v>
      </c>
      <c r="C19" s="5" t="s">
        <v>292</v>
      </c>
      <c r="D19" s="5" t="s">
        <v>182</v>
      </c>
      <c r="E19" s="10">
        <v>4</v>
      </c>
      <c r="F19" s="10">
        <v>4</v>
      </c>
      <c r="G19" s="5" t="s">
        <v>297</v>
      </c>
      <c r="H19" s="5" t="s">
        <v>297</v>
      </c>
    </row>
    <row r="20" spans="1:8" x14ac:dyDescent="0.25">
      <c r="A20" s="7">
        <v>13</v>
      </c>
      <c r="B20" s="5" t="s">
        <v>321</v>
      </c>
      <c r="C20" s="5" t="s">
        <v>292</v>
      </c>
      <c r="D20" s="5" t="s">
        <v>151</v>
      </c>
      <c r="E20" s="10">
        <v>4</v>
      </c>
      <c r="F20" s="10">
        <v>1</v>
      </c>
      <c r="G20" s="5" t="s">
        <v>297</v>
      </c>
      <c r="H20" s="5" t="s">
        <v>293</v>
      </c>
    </row>
    <row r="21" spans="1:8" x14ac:dyDescent="0.25">
      <c r="A21" s="7">
        <v>19</v>
      </c>
      <c r="B21" s="5" t="s">
        <v>322</v>
      </c>
      <c r="C21" s="5" t="s">
        <v>292</v>
      </c>
      <c r="D21" s="5" t="s">
        <v>203</v>
      </c>
      <c r="E21" s="10">
        <v>4</v>
      </c>
      <c r="F21" s="10">
        <v>4</v>
      </c>
      <c r="G21" s="5" t="s">
        <v>297</v>
      </c>
      <c r="H21" s="5" t="s">
        <v>297</v>
      </c>
    </row>
    <row r="22" spans="1:8" x14ac:dyDescent="0.25">
      <c r="A22" s="7">
        <v>10</v>
      </c>
      <c r="B22" s="5" t="s">
        <v>323</v>
      </c>
      <c r="C22" s="5" t="s">
        <v>295</v>
      </c>
      <c r="D22" s="5" t="s">
        <v>324</v>
      </c>
      <c r="E22" s="10">
        <v>3</v>
      </c>
      <c r="F22" s="10">
        <v>4</v>
      </c>
      <c r="G22" s="5" t="s">
        <v>309</v>
      </c>
      <c r="H22" s="5" t="s">
        <v>297</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09A43-DEA5-4152-A115-830E9E78B49C}">
  <sheetPr>
    <tabColor theme="8" tint="0.79998168889431442"/>
    <pageSetUpPr fitToPage="1"/>
  </sheetPr>
  <dimension ref="B1:AG81"/>
  <sheetViews>
    <sheetView showGridLines="0" view="pageBreakPreview" zoomScaleNormal="100" zoomScaleSheetLayoutView="100" workbookViewId="0">
      <selection activeCell="C26" sqref="C26"/>
    </sheetView>
  </sheetViews>
  <sheetFormatPr baseColWidth="10" defaultColWidth="8.5703125" defaultRowHeight="14.25" x14ac:dyDescent="0.2"/>
  <cols>
    <col min="1" max="2" width="1.42578125" style="23" customWidth="1"/>
    <col min="3" max="3" width="11.140625" style="23" bestFit="1" customWidth="1"/>
    <col min="4" max="4" width="1.42578125" style="23" customWidth="1"/>
    <col min="5" max="5" width="32.85546875" style="23" customWidth="1"/>
    <col min="6" max="8" width="1.42578125" style="23" customWidth="1"/>
    <col min="9" max="9" width="11.140625" style="23" bestFit="1" customWidth="1"/>
    <col min="10" max="10" width="11.42578125" style="23" customWidth="1"/>
    <col min="11" max="11" width="10.42578125" style="23" customWidth="1"/>
    <col min="12" max="12" width="10.85546875" style="23" customWidth="1"/>
    <col min="13" max="15" width="1.42578125" style="23" customWidth="1"/>
    <col min="16" max="16" width="13.5703125" style="23" customWidth="1"/>
    <col min="17" max="17" width="11" style="23" customWidth="1"/>
    <col min="18" max="18" width="10.5703125" style="23" customWidth="1"/>
    <col min="19" max="19" width="10.42578125" style="23" customWidth="1"/>
    <col min="20" max="21" width="1.42578125" style="23" customWidth="1"/>
    <col min="22" max="22" width="8.5703125" style="23"/>
    <col min="23" max="23" width="42.42578125" style="23" bestFit="1" customWidth="1"/>
    <col min="24" max="16384" width="8.5703125" style="23"/>
  </cols>
  <sheetData>
    <row r="1" spans="2:26" ht="6.95" customHeight="1" x14ac:dyDescent="0.2"/>
    <row r="2" spans="2:26" ht="14.45" customHeight="1" x14ac:dyDescent="0.2">
      <c r="B2" s="59" t="s">
        <v>239</v>
      </c>
      <c r="C2" s="59"/>
      <c r="D2" s="59"/>
      <c r="E2" s="59"/>
      <c r="F2" s="59"/>
      <c r="G2" s="59"/>
      <c r="H2" s="59"/>
      <c r="I2" s="59"/>
      <c r="J2" s="59"/>
      <c r="K2" s="59"/>
      <c r="L2" s="59"/>
      <c r="M2" s="59"/>
      <c r="N2" s="59"/>
      <c r="O2" s="59"/>
      <c r="P2" s="59"/>
      <c r="Q2" s="59"/>
      <c r="R2" s="59"/>
      <c r="S2" s="59"/>
      <c r="T2" s="59"/>
      <c r="V2" s="58" t="s">
        <v>327</v>
      </c>
      <c r="W2" s="58"/>
      <c r="X2" s="58"/>
      <c r="Y2" s="58"/>
      <c r="Z2" s="58"/>
    </row>
    <row r="3" spans="2:26" ht="14.1" customHeight="1" x14ac:dyDescent="0.2">
      <c r="B3" s="59"/>
      <c r="C3" s="59"/>
      <c r="D3" s="59"/>
      <c r="E3" s="59"/>
      <c r="F3" s="59"/>
      <c r="G3" s="59"/>
      <c r="H3" s="59"/>
      <c r="I3" s="59"/>
      <c r="J3" s="59"/>
      <c r="K3" s="59"/>
      <c r="L3" s="59"/>
      <c r="M3" s="59"/>
      <c r="N3" s="59"/>
      <c r="O3" s="59"/>
      <c r="P3" s="59"/>
      <c r="Q3" s="59"/>
      <c r="R3" s="59"/>
      <c r="S3" s="59"/>
      <c r="T3" s="59"/>
      <c r="V3" s="58"/>
      <c r="W3" s="58"/>
      <c r="X3" s="58"/>
      <c r="Y3" s="58"/>
      <c r="Z3" s="58"/>
    </row>
    <row r="4" spans="2:26" ht="7.5" customHeight="1" x14ac:dyDescent="0.2">
      <c r="V4" s="58"/>
      <c r="W4" s="58"/>
      <c r="X4" s="58"/>
      <c r="Y4" s="58"/>
      <c r="Z4" s="58"/>
    </row>
    <row r="5" spans="2:26" ht="14.1" customHeight="1" x14ac:dyDescent="0.2">
      <c r="B5" s="24"/>
      <c r="C5" s="24"/>
      <c r="D5" s="52" t="s">
        <v>328</v>
      </c>
      <c r="E5" s="52"/>
      <c r="F5" s="52"/>
      <c r="H5" s="24"/>
      <c r="I5" s="26"/>
      <c r="J5" s="60" t="s">
        <v>329</v>
      </c>
      <c r="K5" s="60"/>
      <c r="L5" s="60"/>
      <c r="M5" s="60"/>
      <c r="N5" s="60"/>
      <c r="O5" s="60"/>
      <c r="P5" s="60"/>
      <c r="Q5" s="60"/>
      <c r="R5" s="60"/>
      <c r="S5" s="60"/>
      <c r="T5" s="60"/>
      <c r="V5" s="58"/>
      <c r="W5" s="58"/>
      <c r="X5" s="58"/>
      <c r="Y5" s="58"/>
      <c r="Z5" s="58"/>
    </row>
    <row r="6" spans="2:26" ht="14.1" customHeight="1" x14ac:dyDescent="0.2">
      <c r="B6" s="24"/>
      <c r="C6" s="27"/>
      <c r="D6" s="52"/>
      <c r="E6" s="52"/>
      <c r="F6" s="52"/>
      <c r="H6" s="24"/>
      <c r="I6" s="26"/>
      <c r="J6" s="60"/>
      <c r="K6" s="60"/>
      <c r="L6" s="60"/>
      <c r="M6" s="60"/>
      <c r="N6" s="60"/>
      <c r="O6" s="60"/>
      <c r="P6" s="60"/>
      <c r="Q6" s="60"/>
      <c r="R6" s="60"/>
      <c r="S6" s="60"/>
      <c r="T6" s="60"/>
    </row>
    <row r="7" spans="2:26" ht="7.5" customHeight="1" x14ac:dyDescent="0.2">
      <c r="B7" s="24"/>
      <c r="C7" s="24"/>
      <c r="D7" s="24"/>
      <c r="E7" s="24"/>
      <c r="F7" s="24"/>
      <c r="H7" s="24"/>
      <c r="I7" s="56" t="str">
        <f>VLOOKUP($B$2,SbN!$B$3:$M$23,4,FALSE)</f>
        <v xml:space="preserve">La cosecha de agua, o Sistema de Captación de Agua de Lluvia, es una Solución basada en la Naturaleza (SbN) orientada a la gestión eficiente de los recursos hídricos mediante la captación y almacenamiento de agua de lluvia. Esta SbN puede aprovechar el escurrimiento superficial en superficies acondicionadas o recolectar directamente desde cubiertas, como tejados, para usos no potables, riego, recarga de acuíferos o sustitución parcial del suministro público. Se aplica en contextos rurales, urbanos, agrícolas o industriales, y sus diseños se adaptan a la escala y propósito del sistema. Entre sus beneficios se encuentran la reducción de la demanda de agua potable, el aumento de la resiliencia frente a sequías, y un menor impacto ambiental en comparación con otras fuentes de abastecimiento. Para su implementación efectiva, es clave considerar la calidad del agua captada, la viabilidad económica y los posibles efectos sobre los flujos hídricos aguas abajo.
</v>
      </c>
      <c r="J7" s="56"/>
      <c r="K7" s="56"/>
      <c r="L7" s="56"/>
      <c r="M7" s="56"/>
      <c r="N7" s="56"/>
      <c r="O7" s="56"/>
      <c r="P7" s="56"/>
      <c r="Q7" s="56"/>
      <c r="R7" s="56"/>
      <c r="S7" s="56"/>
      <c r="T7" s="28"/>
    </row>
    <row r="8" spans="2:26" x14ac:dyDescent="0.2">
      <c r="B8" s="24"/>
      <c r="C8" s="29" t="str">
        <f>IF(VLOOKUP(Fichas!$B$2,SbN!$B$3:$AF$23,5,FALSE)=0,"",VLOOKUP($B$2,SbN!$B$3:$AF$23,5,FALSE))</f>
        <v/>
      </c>
      <c r="D8" s="24"/>
      <c r="E8" s="30" t="s">
        <v>15</v>
      </c>
      <c r="F8" s="24"/>
      <c r="H8" s="24"/>
      <c r="I8" s="56"/>
      <c r="J8" s="56"/>
      <c r="K8" s="56"/>
      <c r="L8" s="56"/>
      <c r="M8" s="56"/>
      <c r="N8" s="56"/>
      <c r="O8" s="56"/>
      <c r="P8" s="56"/>
      <c r="Q8" s="56"/>
      <c r="R8" s="56"/>
      <c r="S8" s="56"/>
      <c r="T8" s="28"/>
    </row>
    <row r="9" spans="2:26" ht="7.5" customHeight="1" x14ac:dyDescent="0.2">
      <c r="B9" s="24"/>
      <c r="C9" s="24"/>
      <c r="D9" s="24"/>
      <c r="E9" s="31"/>
      <c r="F9" s="24"/>
      <c r="H9" s="24"/>
      <c r="I9" s="56"/>
      <c r="J9" s="56"/>
      <c r="K9" s="56"/>
      <c r="L9" s="56"/>
      <c r="M9" s="56"/>
      <c r="N9" s="56"/>
      <c r="O9" s="56"/>
      <c r="P9" s="56"/>
      <c r="Q9" s="56"/>
      <c r="R9" s="56"/>
      <c r="S9" s="56"/>
      <c r="T9" s="28"/>
    </row>
    <row r="10" spans="2:26" x14ac:dyDescent="0.2">
      <c r="B10" s="24"/>
      <c r="C10" s="29" t="str">
        <f>IF(VLOOKUP(Fichas!$B$2,SbN!$B$3:$AF$23,6,FALSE)=0,"",VLOOKUP($B$2,SbN!$B$3:$AF$23,6,FALSE))</f>
        <v>X</v>
      </c>
      <c r="D10" s="24"/>
      <c r="E10" s="30" t="s">
        <v>16</v>
      </c>
      <c r="F10" s="24"/>
      <c r="H10" s="24"/>
      <c r="I10" s="56"/>
      <c r="J10" s="56"/>
      <c r="K10" s="56"/>
      <c r="L10" s="56"/>
      <c r="M10" s="56"/>
      <c r="N10" s="56"/>
      <c r="O10" s="56"/>
      <c r="P10" s="56"/>
      <c r="Q10" s="56"/>
      <c r="R10" s="56"/>
      <c r="S10" s="56"/>
      <c r="T10" s="28"/>
    </row>
    <row r="11" spans="2:26" ht="7.5" customHeight="1" x14ac:dyDescent="0.2">
      <c r="B11" s="24"/>
      <c r="C11" s="24"/>
      <c r="D11" s="24"/>
      <c r="E11" s="24"/>
      <c r="F11" s="24"/>
      <c r="H11" s="24"/>
      <c r="I11" s="56"/>
      <c r="J11" s="56"/>
      <c r="K11" s="56"/>
      <c r="L11" s="56"/>
      <c r="M11" s="56"/>
      <c r="N11" s="56"/>
      <c r="O11" s="56"/>
      <c r="P11" s="56"/>
      <c r="Q11" s="56"/>
      <c r="R11" s="56"/>
      <c r="S11" s="56"/>
      <c r="T11" s="28"/>
    </row>
    <row r="12" spans="2:26" ht="7.5" customHeight="1" x14ac:dyDescent="0.2">
      <c r="H12" s="24"/>
      <c r="I12" s="56"/>
      <c r="J12" s="56"/>
      <c r="K12" s="56"/>
      <c r="L12" s="56"/>
      <c r="M12" s="56"/>
      <c r="N12" s="56"/>
      <c r="O12" s="56"/>
      <c r="P12" s="56"/>
      <c r="Q12" s="56"/>
      <c r="R12" s="56"/>
      <c r="S12" s="56"/>
      <c r="T12" s="28"/>
    </row>
    <row r="13" spans="2:26" ht="14.1" customHeight="1" x14ac:dyDescent="0.2">
      <c r="B13" s="24"/>
      <c r="C13" s="24"/>
      <c r="D13" s="52" t="s">
        <v>3</v>
      </c>
      <c r="E13" s="52"/>
      <c r="F13" s="52"/>
      <c r="H13" s="24"/>
      <c r="I13" s="56"/>
      <c r="J13" s="56"/>
      <c r="K13" s="56"/>
      <c r="L13" s="56"/>
      <c r="M13" s="56"/>
      <c r="N13" s="56"/>
      <c r="O13" s="56"/>
      <c r="P13" s="56"/>
      <c r="Q13" s="56"/>
      <c r="R13" s="56"/>
      <c r="S13" s="56"/>
      <c r="T13" s="28"/>
    </row>
    <row r="14" spans="2:26" ht="14.1" customHeight="1" x14ac:dyDescent="0.2">
      <c r="B14" s="24"/>
      <c r="C14" s="27"/>
      <c r="D14" s="52"/>
      <c r="E14" s="52"/>
      <c r="F14" s="52"/>
      <c r="H14" s="24"/>
      <c r="I14" s="56"/>
      <c r="J14" s="56"/>
      <c r="K14" s="56"/>
      <c r="L14" s="56"/>
      <c r="M14" s="56"/>
      <c r="N14" s="56"/>
      <c r="O14" s="56"/>
      <c r="P14" s="56"/>
      <c r="Q14" s="56"/>
      <c r="R14" s="56"/>
      <c r="S14" s="56"/>
      <c r="T14" s="28"/>
    </row>
    <row r="15" spans="2:26" ht="7.5" customHeight="1" x14ac:dyDescent="0.2">
      <c r="B15" s="24"/>
      <c r="C15" s="24"/>
      <c r="D15" s="24"/>
      <c r="E15" s="24"/>
      <c r="F15" s="24"/>
      <c r="H15" s="24"/>
      <c r="I15" s="56"/>
      <c r="J15" s="56"/>
      <c r="K15" s="56"/>
      <c r="L15" s="56"/>
      <c r="M15" s="56"/>
      <c r="N15" s="56"/>
      <c r="O15" s="56"/>
      <c r="P15" s="56"/>
      <c r="Q15" s="56"/>
      <c r="R15" s="56"/>
      <c r="S15" s="56"/>
      <c r="T15" s="28"/>
    </row>
    <row r="16" spans="2:26" x14ac:dyDescent="0.2">
      <c r="B16" s="24"/>
      <c r="C16" s="32"/>
      <c r="D16" s="33"/>
      <c r="E16" s="55" t="str">
        <f>VLOOKUP($B$2,SbN!$B$3:$AF$23,3,0)</f>
        <v>Captación y aprovechamiento de agua</v>
      </c>
      <c r="F16" s="24"/>
      <c r="H16" s="24"/>
      <c r="I16" s="56"/>
      <c r="J16" s="56"/>
      <c r="K16" s="56"/>
      <c r="L16" s="56"/>
      <c r="M16" s="56"/>
      <c r="N16" s="56"/>
      <c r="O16" s="56"/>
      <c r="P16" s="56"/>
      <c r="Q16" s="56"/>
      <c r="R16" s="56"/>
      <c r="S16" s="56"/>
      <c r="T16" s="28"/>
    </row>
    <row r="17" spans="2:33" ht="15.6" customHeight="1" x14ac:dyDescent="0.2">
      <c r="B17" s="24"/>
      <c r="C17" s="32"/>
      <c r="D17" s="33"/>
      <c r="E17" s="55"/>
      <c r="F17" s="24"/>
      <c r="H17" s="24"/>
      <c r="I17" s="56"/>
      <c r="J17" s="56"/>
      <c r="K17" s="56"/>
      <c r="L17" s="56"/>
      <c r="M17" s="56"/>
      <c r="N17" s="56"/>
      <c r="O17" s="56"/>
      <c r="P17" s="56"/>
      <c r="Q17" s="56"/>
      <c r="R17" s="56"/>
      <c r="S17" s="56"/>
      <c r="T17" s="28"/>
    </row>
    <row r="18" spans="2:33" x14ac:dyDescent="0.2">
      <c r="B18" s="24"/>
      <c r="C18" s="32"/>
      <c r="D18" s="33"/>
      <c r="E18" s="55"/>
      <c r="F18" s="24"/>
      <c r="H18" s="24"/>
      <c r="I18" s="56"/>
      <c r="J18" s="56"/>
      <c r="K18" s="56"/>
      <c r="L18" s="56"/>
      <c r="M18" s="56"/>
      <c r="N18" s="56"/>
      <c r="O18" s="56"/>
      <c r="P18" s="56"/>
      <c r="Q18" s="56"/>
      <c r="R18" s="56"/>
      <c r="S18" s="56"/>
      <c r="T18" s="28"/>
    </row>
    <row r="19" spans="2:33" ht="7.5" customHeight="1" x14ac:dyDescent="0.2">
      <c r="B19" s="24"/>
      <c r="C19" s="31"/>
      <c r="D19" s="33"/>
      <c r="E19" s="31"/>
      <c r="F19" s="24"/>
      <c r="H19" s="24"/>
      <c r="I19" s="56"/>
      <c r="J19" s="56"/>
      <c r="K19" s="56"/>
      <c r="L19" s="56"/>
      <c r="M19" s="56"/>
      <c r="N19" s="56"/>
      <c r="O19" s="56"/>
      <c r="P19" s="56"/>
      <c r="Q19" s="56"/>
      <c r="R19" s="56"/>
      <c r="S19" s="56"/>
      <c r="T19" s="28"/>
    </row>
    <row r="20" spans="2:33" ht="6.95" customHeight="1" x14ac:dyDescent="0.2">
      <c r="H20" s="24"/>
      <c r="I20" s="56"/>
      <c r="J20" s="56"/>
      <c r="K20" s="56"/>
      <c r="L20" s="56"/>
      <c r="M20" s="56"/>
      <c r="N20" s="56"/>
      <c r="O20" s="56"/>
      <c r="P20" s="56"/>
      <c r="Q20" s="56"/>
      <c r="R20" s="56"/>
      <c r="S20" s="56"/>
      <c r="T20" s="28"/>
    </row>
    <row r="21" spans="2:33" ht="14.1" customHeight="1" x14ac:dyDescent="0.2">
      <c r="B21" s="24"/>
      <c r="C21" s="24"/>
      <c r="D21" s="52" t="s">
        <v>330</v>
      </c>
      <c r="E21" s="52"/>
      <c r="F21" s="52"/>
      <c r="H21" s="24"/>
      <c r="I21" s="56"/>
      <c r="J21" s="56"/>
      <c r="K21" s="56"/>
      <c r="L21" s="56"/>
      <c r="M21" s="56"/>
      <c r="N21" s="56"/>
      <c r="O21" s="56"/>
      <c r="P21" s="56"/>
      <c r="Q21" s="56"/>
      <c r="R21" s="56"/>
      <c r="S21" s="56"/>
      <c r="T21" s="28"/>
    </row>
    <row r="22" spans="2:33" x14ac:dyDescent="0.2">
      <c r="B22" s="24"/>
      <c r="C22" s="27"/>
      <c r="D22" s="52"/>
      <c r="E22" s="52"/>
      <c r="F22" s="52"/>
      <c r="H22" s="24"/>
      <c r="I22" s="56"/>
      <c r="J22" s="56"/>
      <c r="K22" s="56"/>
      <c r="L22" s="56"/>
      <c r="M22" s="56"/>
      <c r="N22" s="56"/>
      <c r="O22" s="56"/>
      <c r="P22" s="56"/>
      <c r="Q22" s="56"/>
      <c r="R22" s="56"/>
      <c r="S22" s="56"/>
      <c r="T22" s="28"/>
    </row>
    <row r="23" spans="2:33" x14ac:dyDescent="0.2">
      <c r="B23" s="24"/>
      <c r="C23" s="24"/>
      <c r="D23" s="24"/>
      <c r="E23" s="24"/>
      <c r="F23" s="24"/>
      <c r="H23" s="24"/>
      <c r="I23" s="56"/>
      <c r="J23" s="56"/>
      <c r="K23" s="56"/>
      <c r="L23" s="56"/>
      <c r="M23" s="56"/>
      <c r="N23" s="56"/>
      <c r="O23" s="56"/>
      <c r="P23" s="56"/>
      <c r="Q23" s="56"/>
      <c r="R23" s="56"/>
      <c r="S23" s="56"/>
      <c r="T23" s="28"/>
    </row>
    <row r="24" spans="2:33" x14ac:dyDescent="0.2">
      <c r="B24" s="24"/>
      <c r="C24" s="29" t="str">
        <f>REPT("★",VLOOKUP($B$2,SbN!$B$3:$AF$23,7,0))</f>
        <v>★★★</v>
      </c>
      <c r="D24" s="33"/>
      <c r="E24" s="30" t="s">
        <v>331</v>
      </c>
      <c r="F24" s="24"/>
      <c r="H24" s="24"/>
      <c r="I24" s="56"/>
      <c r="J24" s="56"/>
      <c r="K24" s="56"/>
      <c r="L24" s="56"/>
      <c r="M24" s="56"/>
      <c r="N24" s="56"/>
      <c r="O24" s="56"/>
      <c r="P24" s="56"/>
      <c r="Q24" s="56"/>
      <c r="R24" s="56"/>
      <c r="S24" s="56"/>
      <c r="T24" s="28"/>
      <c r="Y24" s="57"/>
      <c r="Z24" s="57"/>
      <c r="AA24" s="57"/>
      <c r="AB24" s="57"/>
      <c r="AC24" s="57"/>
      <c r="AD24" s="57"/>
      <c r="AE24" s="57"/>
      <c r="AF24" s="57"/>
      <c r="AG24" s="57"/>
    </row>
    <row r="25" spans="2:33" ht="9" customHeight="1" x14ac:dyDescent="0.2">
      <c r="B25" s="24"/>
      <c r="C25" s="31"/>
      <c r="D25" s="33"/>
      <c r="E25" s="31"/>
      <c r="F25" s="24"/>
      <c r="H25" s="24"/>
      <c r="I25" s="56"/>
      <c r="J25" s="56"/>
      <c r="K25" s="56"/>
      <c r="L25" s="56"/>
      <c r="M25" s="56"/>
      <c r="N25" s="56"/>
      <c r="O25" s="56"/>
      <c r="P25" s="56"/>
      <c r="Q25" s="56"/>
      <c r="R25" s="56"/>
      <c r="S25" s="56"/>
      <c r="T25" s="28"/>
      <c r="Y25" s="57"/>
      <c r="Z25" s="57"/>
      <c r="AA25" s="57"/>
      <c r="AB25" s="57"/>
      <c r="AC25" s="57"/>
      <c r="AD25" s="57"/>
      <c r="AE25" s="57"/>
      <c r="AF25" s="57"/>
      <c r="AG25" s="57"/>
    </row>
    <row r="26" spans="2:33" ht="14.1" customHeight="1" x14ac:dyDescent="0.2">
      <c r="B26" s="24"/>
      <c r="C26" s="29" t="str">
        <f>REPT("★",VLOOKUP($B$2,SbN!$B$3:$AF$23,8,0))</f>
        <v>★★★★★</v>
      </c>
      <c r="D26" s="33"/>
      <c r="E26" s="30" t="s">
        <v>18</v>
      </c>
      <c r="F26" s="24"/>
      <c r="H26" s="24"/>
      <c r="I26" s="56"/>
      <c r="J26" s="56"/>
      <c r="K26" s="56"/>
      <c r="L26" s="56"/>
      <c r="M26" s="56"/>
      <c r="N26" s="56"/>
      <c r="O26" s="56"/>
      <c r="P26" s="56"/>
      <c r="Q26" s="56"/>
      <c r="R26" s="56"/>
      <c r="S26" s="56"/>
      <c r="T26" s="28"/>
      <c r="Y26" s="57"/>
      <c r="Z26" s="57"/>
      <c r="AA26" s="57"/>
      <c r="AB26" s="57"/>
      <c r="AC26" s="57"/>
      <c r="AD26" s="57"/>
      <c r="AE26" s="57"/>
      <c r="AF26" s="57"/>
      <c r="AG26" s="57"/>
    </row>
    <row r="27" spans="2:33" ht="6.95" customHeight="1" x14ac:dyDescent="0.2">
      <c r="B27" s="24"/>
      <c r="C27" s="31"/>
      <c r="D27" s="33"/>
      <c r="E27" s="31"/>
      <c r="F27" s="24"/>
      <c r="H27" s="24"/>
      <c r="I27" s="56"/>
      <c r="J27" s="56"/>
      <c r="K27" s="56"/>
      <c r="L27" s="56"/>
      <c r="M27" s="56"/>
      <c r="N27" s="56"/>
      <c r="O27" s="56"/>
      <c r="P27" s="56"/>
      <c r="Q27" s="56"/>
      <c r="R27" s="56"/>
      <c r="S27" s="56"/>
      <c r="T27" s="28"/>
      <c r="Y27" s="57"/>
      <c r="Z27" s="57"/>
      <c r="AA27" s="57"/>
      <c r="AB27" s="57"/>
      <c r="AC27" s="57"/>
      <c r="AD27" s="57"/>
      <c r="AE27" s="57"/>
      <c r="AF27" s="57"/>
      <c r="AG27" s="57"/>
    </row>
    <row r="28" spans="2:33" x14ac:dyDescent="0.2">
      <c r="B28" s="24"/>
      <c r="C28" s="29" t="str">
        <f>REPT("★",VLOOKUP($B$2,SbN!$B$3:$AF$23,9,0))</f>
        <v>★</v>
      </c>
      <c r="D28" s="33"/>
      <c r="E28" s="30" t="s">
        <v>332</v>
      </c>
      <c r="F28" s="24"/>
      <c r="H28" s="24"/>
      <c r="I28" s="56"/>
      <c r="J28" s="56"/>
      <c r="K28" s="56"/>
      <c r="L28" s="56"/>
      <c r="M28" s="56"/>
      <c r="N28" s="56"/>
      <c r="O28" s="56"/>
      <c r="P28" s="56"/>
      <c r="Q28" s="56"/>
      <c r="R28" s="56"/>
      <c r="S28" s="56"/>
      <c r="T28" s="28"/>
      <c r="Y28" s="57"/>
      <c r="Z28" s="57"/>
      <c r="AA28" s="57"/>
      <c r="AB28" s="57"/>
      <c r="AC28" s="57"/>
      <c r="AD28" s="57"/>
      <c r="AE28" s="57"/>
      <c r="AF28" s="57"/>
      <c r="AG28" s="57"/>
    </row>
    <row r="29" spans="2:33" ht="6.95" customHeight="1" x14ac:dyDescent="0.2">
      <c r="B29" s="24"/>
      <c r="C29" s="31"/>
      <c r="D29" s="33"/>
      <c r="E29" s="31"/>
      <c r="F29" s="24"/>
      <c r="H29" s="24"/>
      <c r="I29" s="56"/>
      <c r="J29" s="56"/>
      <c r="K29" s="56"/>
      <c r="L29" s="56"/>
      <c r="M29" s="56"/>
      <c r="N29" s="56"/>
      <c r="O29" s="56"/>
      <c r="P29" s="56"/>
      <c r="Q29" s="56"/>
      <c r="R29" s="56"/>
      <c r="S29" s="56"/>
      <c r="T29" s="24"/>
      <c r="Y29" s="57"/>
      <c r="Z29" s="57"/>
      <c r="AA29" s="57"/>
      <c r="AB29" s="57"/>
      <c r="AC29" s="57"/>
      <c r="AD29" s="57"/>
      <c r="AE29" s="57"/>
      <c r="AF29" s="57"/>
      <c r="AG29" s="57"/>
    </row>
    <row r="30" spans="2:33" x14ac:dyDescent="0.2">
      <c r="B30" s="24"/>
      <c r="C30" s="29" t="str">
        <f>REPT("★",VLOOKUP($B$2,SbN!$B$3:$AF$23,10,0))</f>
        <v>★</v>
      </c>
      <c r="D30" s="33"/>
      <c r="E30" s="30" t="s">
        <v>333</v>
      </c>
      <c r="F30" s="24"/>
      <c r="H30" s="24"/>
      <c r="I30" s="56"/>
      <c r="J30" s="56"/>
      <c r="K30" s="56"/>
      <c r="L30" s="56"/>
      <c r="M30" s="56"/>
      <c r="N30" s="56"/>
      <c r="O30" s="56"/>
      <c r="P30" s="56"/>
      <c r="Q30" s="56"/>
      <c r="R30" s="56"/>
      <c r="S30" s="56"/>
      <c r="T30" s="24"/>
      <c r="Y30" s="57"/>
      <c r="Z30" s="57"/>
      <c r="AA30" s="57"/>
      <c r="AB30" s="57"/>
      <c r="AC30" s="57"/>
      <c r="AD30" s="57"/>
      <c r="AE30" s="57"/>
      <c r="AF30" s="57"/>
      <c r="AG30" s="57"/>
    </row>
    <row r="31" spans="2:33" ht="6.95" customHeight="1" x14ac:dyDescent="0.2">
      <c r="B31" s="24"/>
      <c r="C31" s="24"/>
      <c r="D31" s="24"/>
      <c r="E31" s="24"/>
      <c r="F31" s="24"/>
      <c r="H31" s="24"/>
      <c r="I31" s="24"/>
      <c r="J31" s="34"/>
      <c r="K31" s="34"/>
      <c r="L31" s="34"/>
      <c r="M31" s="34"/>
      <c r="N31" s="34"/>
      <c r="O31" s="34"/>
      <c r="P31" s="34"/>
      <c r="Q31" s="34"/>
      <c r="R31" s="34"/>
      <c r="S31" s="34"/>
      <c r="T31" s="24"/>
      <c r="Y31" s="57"/>
      <c r="Z31" s="57"/>
      <c r="AA31" s="57"/>
      <c r="AB31" s="57"/>
      <c r="AC31" s="57"/>
      <c r="AD31" s="57"/>
      <c r="AE31" s="57"/>
      <c r="AF31" s="57"/>
      <c r="AG31" s="57"/>
    </row>
    <row r="32" spans="2:33" ht="6.95" customHeight="1" x14ac:dyDescent="0.2">
      <c r="I32" s="35"/>
      <c r="J32" s="35"/>
      <c r="K32" s="35"/>
      <c r="L32" s="35"/>
      <c r="M32" s="35"/>
      <c r="N32" s="35"/>
      <c r="O32" s="35"/>
      <c r="P32" s="35"/>
      <c r="Q32" s="35"/>
      <c r="R32" s="35"/>
      <c r="S32" s="35"/>
      <c r="Y32" s="57"/>
      <c r="Z32" s="57"/>
      <c r="AA32" s="57"/>
      <c r="AB32" s="57"/>
      <c r="AC32" s="57"/>
      <c r="AD32" s="57"/>
      <c r="AE32" s="57"/>
      <c r="AF32" s="57"/>
      <c r="AG32" s="57"/>
    </row>
    <row r="33" spans="2:33" ht="6.95" customHeight="1" x14ac:dyDescent="0.2">
      <c r="B33" s="24"/>
      <c r="C33" s="24"/>
      <c r="D33" s="52" t="s">
        <v>334</v>
      </c>
      <c r="E33" s="52"/>
      <c r="F33" s="52"/>
      <c r="I33" s="35"/>
      <c r="J33" s="35"/>
      <c r="K33" s="35"/>
      <c r="L33" s="35"/>
      <c r="M33" s="35"/>
      <c r="N33" s="35"/>
      <c r="O33" s="35"/>
      <c r="P33" s="35"/>
      <c r="Q33" s="35"/>
      <c r="R33" s="35"/>
      <c r="S33" s="35"/>
      <c r="Y33" s="57"/>
      <c r="Z33" s="57"/>
      <c r="AA33" s="57"/>
      <c r="AB33" s="57"/>
      <c r="AC33" s="57"/>
      <c r="AD33" s="57"/>
      <c r="AE33" s="57"/>
      <c r="AF33" s="57"/>
      <c r="AG33" s="57"/>
    </row>
    <row r="34" spans="2:33" ht="14.1" customHeight="1" x14ac:dyDescent="0.2">
      <c r="B34" s="24"/>
      <c r="C34" s="27"/>
      <c r="D34" s="52"/>
      <c r="E34" s="52"/>
      <c r="F34" s="52"/>
      <c r="I34" s="54" t="str">
        <f>VLOOKUP($B$2,SbN!$B$3:$AF$23,1,0)</f>
        <v>Cosecha de agua</v>
      </c>
      <c r="J34" s="54"/>
      <c r="K34" s="54"/>
      <c r="L34" s="54"/>
      <c r="M34" s="54"/>
      <c r="N34" s="54"/>
      <c r="O34" s="54"/>
      <c r="P34" s="54"/>
      <c r="Q34" s="54"/>
      <c r="R34" s="54"/>
      <c r="S34" s="54"/>
      <c r="Y34" s="57"/>
      <c r="Z34" s="57"/>
      <c r="AA34" s="57"/>
      <c r="AB34" s="57"/>
      <c r="AC34" s="57"/>
      <c r="AD34" s="57"/>
      <c r="AE34" s="57"/>
      <c r="AF34" s="57"/>
      <c r="AG34" s="57"/>
    </row>
    <row r="35" spans="2:33" ht="6.95" customHeight="1" x14ac:dyDescent="0.2">
      <c r="B35" s="24"/>
      <c r="C35" s="24"/>
      <c r="D35" s="24"/>
      <c r="E35" s="24"/>
      <c r="F35" s="24"/>
      <c r="I35" s="54"/>
      <c r="J35" s="54"/>
      <c r="K35" s="54"/>
      <c r="L35" s="54"/>
      <c r="M35" s="54"/>
      <c r="N35" s="54"/>
      <c r="O35" s="54"/>
      <c r="P35" s="54"/>
      <c r="Q35" s="54"/>
      <c r="R35" s="54"/>
      <c r="S35" s="54"/>
      <c r="Y35" s="57"/>
      <c r="Z35" s="57"/>
      <c r="AA35" s="57"/>
      <c r="AB35" s="57"/>
      <c r="AC35" s="57"/>
      <c r="AD35" s="57"/>
      <c r="AE35" s="57"/>
      <c r="AF35" s="57"/>
      <c r="AG35" s="57"/>
    </row>
    <row r="36" spans="2:33" ht="14.1" customHeight="1" x14ac:dyDescent="0.2">
      <c r="B36" s="24"/>
      <c r="C36" s="29" t="s">
        <v>335</v>
      </c>
      <c r="D36" s="24"/>
      <c r="E36" s="30" t="str">
        <f>REPT("$",VLOOKUP($B$2,SbN!$B$3:$AF$23,11,0))</f>
        <v>$$$$</v>
      </c>
      <c r="F36" s="24"/>
      <c r="I36" s="54"/>
      <c r="J36" s="54"/>
      <c r="K36" s="54"/>
      <c r="L36" s="54"/>
      <c r="M36" s="54"/>
      <c r="N36" s="54"/>
      <c r="O36" s="54"/>
      <c r="P36" s="54"/>
      <c r="Q36" s="54"/>
      <c r="R36" s="54"/>
      <c r="S36" s="54"/>
      <c r="Y36" s="57"/>
      <c r="Z36" s="57"/>
      <c r="AA36" s="57"/>
      <c r="AB36" s="57"/>
      <c r="AC36" s="57"/>
      <c r="AD36" s="57"/>
      <c r="AE36" s="57"/>
      <c r="AF36" s="57"/>
      <c r="AG36" s="57"/>
    </row>
    <row r="37" spans="2:33" ht="6.95" customHeight="1" x14ac:dyDescent="0.2">
      <c r="B37" s="24"/>
      <c r="C37" s="24"/>
      <c r="D37" s="24"/>
      <c r="E37" s="31"/>
      <c r="F37" s="24"/>
      <c r="I37" s="54"/>
      <c r="J37" s="54"/>
      <c r="K37" s="54"/>
      <c r="L37" s="54"/>
      <c r="M37" s="54"/>
      <c r="N37" s="54"/>
      <c r="O37" s="54"/>
      <c r="P37" s="54"/>
      <c r="Q37" s="54"/>
      <c r="R37" s="54"/>
      <c r="S37" s="54"/>
      <c r="Y37" s="57"/>
      <c r="Z37" s="57"/>
      <c r="AA37" s="57"/>
      <c r="AB37" s="57"/>
      <c r="AC37" s="57"/>
      <c r="AD37" s="57"/>
      <c r="AE37" s="57"/>
      <c r="AF37" s="57"/>
      <c r="AG37" s="57"/>
    </row>
    <row r="38" spans="2:33" ht="14.1" customHeight="1" x14ac:dyDescent="0.2">
      <c r="B38" s="24"/>
      <c r="C38" s="29" t="s">
        <v>336</v>
      </c>
      <c r="D38" s="24"/>
      <c r="E38" s="30" t="str">
        <f>REPT("$",VLOOKUP($B$2,SbN!$B$3:$AF$23,12,0))</f>
        <v>$$$$</v>
      </c>
      <c r="F38" s="24"/>
      <c r="I38" s="54"/>
      <c r="J38" s="54"/>
      <c r="K38" s="54"/>
      <c r="L38" s="54"/>
      <c r="M38" s="54"/>
      <c r="N38" s="54"/>
      <c r="O38" s="54"/>
      <c r="P38" s="54"/>
      <c r="Q38" s="54"/>
      <c r="R38" s="54"/>
      <c r="S38" s="54"/>
      <c r="Y38" s="57"/>
      <c r="Z38" s="57"/>
      <c r="AA38" s="57"/>
      <c r="AB38" s="57"/>
      <c r="AC38" s="57"/>
      <c r="AD38" s="57"/>
      <c r="AE38" s="57"/>
      <c r="AF38" s="57"/>
      <c r="AG38" s="57"/>
    </row>
    <row r="39" spans="2:33" ht="6.95" customHeight="1" x14ac:dyDescent="0.2">
      <c r="B39" s="24"/>
      <c r="C39" s="24"/>
      <c r="D39" s="24"/>
      <c r="E39" s="24"/>
      <c r="F39" s="24"/>
      <c r="I39" s="54"/>
      <c r="J39" s="54"/>
      <c r="K39" s="54"/>
      <c r="L39" s="54"/>
      <c r="M39" s="54"/>
      <c r="N39" s="54"/>
      <c r="O39" s="54"/>
      <c r="P39" s="54"/>
      <c r="Q39" s="54"/>
      <c r="R39" s="54"/>
      <c r="S39" s="54"/>
      <c r="Y39" s="57"/>
      <c r="Z39" s="57"/>
      <c r="AA39" s="57"/>
      <c r="AB39" s="57"/>
      <c r="AC39" s="57"/>
      <c r="AD39" s="57"/>
      <c r="AE39" s="57"/>
      <c r="AF39" s="57"/>
      <c r="AG39" s="57"/>
    </row>
    <row r="40" spans="2:33" ht="6.95" customHeight="1" x14ac:dyDescent="0.2">
      <c r="I40" s="54"/>
      <c r="J40" s="54"/>
      <c r="K40" s="54"/>
      <c r="L40" s="54"/>
      <c r="M40" s="54"/>
      <c r="N40" s="54"/>
      <c r="O40" s="54"/>
      <c r="P40" s="54"/>
      <c r="Q40" s="54"/>
      <c r="R40" s="54"/>
      <c r="S40" s="54"/>
      <c r="Y40" s="57"/>
      <c r="Z40" s="57"/>
      <c r="AA40" s="57"/>
      <c r="AB40" s="57"/>
      <c r="AC40" s="57"/>
      <c r="AD40" s="57"/>
      <c r="AE40" s="57"/>
      <c r="AF40" s="57"/>
      <c r="AG40" s="57"/>
    </row>
    <row r="41" spans="2:33" ht="14.1" customHeight="1" x14ac:dyDescent="0.2">
      <c r="B41" s="24"/>
      <c r="C41" s="24"/>
      <c r="D41" s="52" t="s">
        <v>337</v>
      </c>
      <c r="E41" s="52"/>
      <c r="F41" s="52"/>
      <c r="I41" s="54"/>
      <c r="J41" s="54"/>
      <c r="K41" s="54"/>
      <c r="L41" s="54"/>
      <c r="M41" s="54"/>
      <c r="N41" s="54"/>
      <c r="O41" s="54"/>
      <c r="P41" s="54"/>
      <c r="Q41" s="54"/>
      <c r="R41" s="54"/>
      <c r="S41" s="54"/>
      <c r="Y41" s="57"/>
      <c r="Z41" s="57"/>
      <c r="AA41" s="57"/>
      <c r="AB41" s="57"/>
      <c r="AC41" s="57"/>
      <c r="AD41" s="57"/>
      <c r="AE41" s="57"/>
      <c r="AF41" s="57"/>
      <c r="AG41" s="57"/>
    </row>
    <row r="42" spans="2:33" ht="14.1" customHeight="1" x14ac:dyDescent="0.2">
      <c r="B42" s="24"/>
      <c r="C42" s="27"/>
      <c r="D42" s="52"/>
      <c r="E42" s="52"/>
      <c r="F42" s="52"/>
      <c r="I42" s="54"/>
      <c r="J42" s="54"/>
      <c r="K42" s="54"/>
      <c r="L42" s="54"/>
      <c r="M42" s="54"/>
      <c r="N42" s="54"/>
      <c r="O42" s="54"/>
      <c r="P42" s="54"/>
      <c r="Q42" s="54"/>
      <c r="R42" s="54"/>
      <c r="S42" s="54"/>
      <c r="Y42" s="57"/>
      <c r="Z42" s="57"/>
      <c r="AA42" s="57"/>
      <c r="AB42" s="57"/>
      <c r="AC42" s="57"/>
      <c r="AD42" s="57"/>
      <c r="AE42" s="57"/>
      <c r="AF42" s="57"/>
      <c r="AG42" s="57"/>
    </row>
    <row r="43" spans="2:33" ht="6.95" customHeight="1" x14ac:dyDescent="0.2">
      <c r="B43" s="24"/>
      <c r="C43" s="24"/>
      <c r="D43" s="24"/>
      <c r="E43" s="24"/>
      <c r="F43" s="24"/>
      <c r="I43" s="54"/>
      <c r="J43" s="54"/>
      <c r="K43" s="54"/>
      <c r="L43" s="54"/>
      <c r="M43" s="54"/>
      <c r="N43" s="54"/>
      <c r="O43" s="54"/>
      <c r="P43" s="54"/>
      <c r="Q43" s="54"/>
      <c r="R43" s="54"/>
      <c r="S43" s="54"/>
      <c r="Y43" s="57"/>
      <c r="Z43" s="57"/>
      <c r="AA43" s="57"/>
      <c r="AB43" s="57"/>
      <c r="AC43" s="57"/>
      <c r="AD43" s="57"/>
      <c r="AE43" s="57"/>
      <c r="AF43" s="57"/>
      <c r="AG43" s="57"/>
    </row>
    <row r="44" spans="2:33" s="37" customFormat="1" ht="27" customHeight="1" x14ac:dyDescent="0.2">
      <c r="B44" s="36"/>
      <c r="C44" s="53" t="str">
        <f>VLOOKUP($B$2,SbN!$B$3:$AF$23,13,0)</f>
        <v>Contribución al ahorro de agua potable</v>
      </c>
      <c r="D44" s="53"/>
      <c r="E44" s="53"/>
      <c r="F44" s="36"/>
      <c r="I44" s="54"/>
      <c r="J44" s="54"/>
      <c r="K44" s="54"/>
      <c r="L44" s="54"/>
      <c r="M44" s="54"/>
      <c r="N44" s="54"/>
      <c r="O44" s="54"/>
      <c r="P44" s="54"/>
      <c r="Q44" s="54"/>
      <c r="R44" s="54"/>
      <c r="S44" s="54"/>
      <c r="Y44" s="57"/>
      <c r="Z44" s="57"/>
      <c r="AA44" s="57"/>
      <c r="AB44" s="57"/>
      <c r="AC44" s="57"/>
      <c r="AD44" s="57"/>
      <c r="AE44" s="57"/>
      <c r="AF44" s="57"/>
      <c r="AG44" s="57"/>
    </row>
    <row r="45" spans="2:33" ht="6.95" customHeight="1" x14ac:dyDescent="0.2">
      <c r="B45" s="24"/>
      <c r="C45" s="24"/>
      <c r="D45" s="24"/>
      <c r="E45" s="24"/>
      <c r="F45" s="24"/>
      <c r="I45" s="54"/>
      <c r="J45" s="54"/>
      <c r="K45" s="54"/>
      <c r="L45" s="54"/>
      <c r="M45" s="54"/>
      <c r="N45" s="54"/>
      <c r="O45" s="54"/>
      <c r="P45" s="54"/>
      <c r="Q45" s="54"/>
      <c r="R45" s="54"/>
      <c r="S45" s="54"/>
      <c r="Y45" s="57"/>
      <c r="Z45" s="57"/>
      <c r="AA45" s="57"/>
      <c r="AB45" s="57"/>
      <c r="AC45" s="57"/>
      <c r="AD45" s="57"/>
      <c r="AE45" s="57"/>
      <c r="AF45" s="57"/>
      <c r="AG45" s="57"/>
    </row>
    <row r="46" spans="2:33" s="37" customFormat="1" ht="27" customHeight="1" x14ac:dyDescent="0.2">
      <c r="B46" s="36"/>
      <c r="C46" s="53" t="str">
        <f>VLOOKUP($B$2,SbN!$B$3:$AF$23,14,0)</f>
        <v>Ahorro de energía</v>
      </c>
      <c r="D46" s="53"/>
      <c r="E46" s="53"/>
      <c r="F46" s="36"/>
      <c r="I46" s="54"/>
      <c r="J46" s="54"/>
      <c r="K46" s="54"/>
      <c r="L46" s="54"/>
      <c r="M46" s="54"/>
      <c r="N46" s="54"/>
      <c r="O46" s="54"/>
      <c r="P46" s="54"/>
      <c r="Q46" s="54"/>
      <c r="R46" s="54"/>
      <c r="S46" s="54"/>
      <c r="Y46" s="57"/>
      <c r="Z46" s="57"/>
      <c r="AA46" s="57"/>
      <c r="AB46" s="57"/>
      <c r="AC46" s="57"/>
      <c r="AD46" s="57"/>
      <c r="AE46" s="57"/>
      <c r="AF46" s="57"/>
      <c r="AG46" s="57"/>
    </row>
    <row r="47" spans="2:33" ht="6.95" customHeight="1" x14ac:dyDescent="0.2">
      <c r="B47" s="24"/>
      <c r="C47" s="24"/>
      <c r="D47" s="24"/>
      <c r="E47" s="24"/>
      <c r="F47" s="24"/>
      <c r="I47" s="54"/>
      <c r="J47" s="54"/>
      <c r="K47" s="54"/>
      <c r="L47" s="54"/>
      <c r="M47" s="54"/>
      <c r="N47" s="54"/>
      <c r="O47" s="54"/>
      <c r="P47" s="54"/>
      <c r="Q47" s="54"/>
      <c r="R47" s="54"/>
      <c r="S47" s="54"/>
      <c r="Y47" s="57"/>
      <c r="Z47" s="57"/>
      <c r="AA47" s="57"/>
      <c r="AB47" s="57"/>
      <c r="AC47" s="57"/>
      <c r="AD47" s="57"/>
      <c r="AE47" s="57"/>
      <c r="AF47" s="57"/>
      <c r="AG47" s="57"/>
    </row>
    <row r="48" spans="2:33" s="37" customFormat="1" ht="27" customHeight="1" x14ac:dyDescent="0.2">
      <c r="B48" s="36"/>
      <c r="C48" s="53" t="str">
        <f>VLOOKUP($B$2,SbN!$B$3:$AF$23,15,0)</f>
        <v>Reducción del escurrimiento superficial urbano</v>
      </c>
      <c r="D48" s="53"/>
      <c r="E48" s="53"/>
      <c r="F48" s="36"/>
      <c r="I48" s="54"/>
      <c r="J48" s="54"/>
      <c r="K48" s="54"/>
      <c r="L48" s="54"/>
      <c r="M48" s="54"/>
      <c r="N48" s="54"/>
      <c r="O48" s="54"/>
      <c r="P48" s="54"/>
      <c r="Q48" s="54"/>
      <c r="R48" s="54"/>
      <c r="S48" s="54"/>
      <c r="Y48" s="57"/>
      <c r="Z48" s="57"/>
      <c r="AA48" s="57"/>
      <c r="AB48" s="57"/>
      <c r="AC48" s="57"/>
      <c r="AD48" s="57"/>
      <c r="AE48" s="57"/>
      <c r="AF48" s="57"/>
      <c r="AG48" s="57"/>
    </row>
    <row r="49" spans="2:19" ht="6.95" customHeight="1" x14ac:dyDescent="0.2">
      <c r="B49" s="24"/>
      <c r="C49" s="24"/>
      <c r="D49" s="24"/>
      <c r="E49" s="24"/>
      <c r="F49" s="24"/>
      <c r="I49" s="54"/>
      <c r="J49" s="54"/>
      <c r="K49" s="54"/>
      <c r="L49" s="54"/>
      <c r="M49" s="54"/>
      <c r="N49" s="54"/>
      <c r="O49" s="54"/>
      <c r="P49" s="54"/>
      <c r="Q49" s="54"/>
      <c r="R49" s="54"/>
      <c r="S49" s="54"/>
    </row>
    <row r="50" spans="2:19" s="37" customFormat="1" ht="27" customHeight="1" x14ac:dyDescent="0.2">
      <c r="B50" s="36"/>
      <c r="C50" s="53" t="str">
        <f>VLOOKUP($B$2,SbN!$B$3:$AF$23,16,0)</f>
        <v>-</v>
      </c>
      <c r="D50" s="53"/>
      <c r="E50" s="53"/>
      <c r="F50" s="36"/>
      <c r="I50" s="54"/>
      <c r="J50" s="54"/>
      <c r="K50" s="54"/>
      <c r="L50" s="54"/>
      <c r="M50" s="54"/>
      <c r="N50" s="54"/>
      <c r="O50" s="54"/>
      <c r="P50" s="54"/>
      <c r="Q50" s="54"/>
      <c r="R50" s="54"/>
      <c r="S50" s="54"/>
    </row>
    <row r="51" spans="2:19" ht="6.95" customHeight="1" x14ac:dyDescent="0.2">
      <c r="B51" s="24"/>
      <c r="C51" s="24"/>
      <c r="D51" s="24"/>
      <c r="E51" s="24"/>
      <c r="F51" s="24"/>
      <c r="I51" s="54"/>
      <c r="J51" s="54"/>
      <c r="K51" s="54"/>
      <c r="L51" s="54"/>
      <c r="M51" s="54"/>
      <c r="N51" s="54"/>
      <c r="O51" s="54"/>
      <c r="P51" s="54"/>
      <c r="Q51" s="54"/>
      <c r="R51" s="54"/>
      <c r="S51" s="54"/>
    </row>
    <row r="52" spans="2:19" ht="6.95" customHeight="1" x14ac:dyDescent="0.2">
      <c r="I52" s="54"/>
      <c r="J52" s="54"/>
      <c r="K52" s="54"/>
      <c r="L52" s="54"/>
      <c r="M52" s="54"/>
      <c r="N52" s="54"/>
      <c r="O52" s="54"/>
      <c r="P52" s="54"/>
      <c r="Q52" s="54"/>
      <c r="R52" s="54"/>
      <c r="S52" s="54"/>
    </row>
    <row r="53" spans="2:19" ht="14.1" customHeight="1" x14ac:dyDescent="0.2">
      <c r="B53" s="24"/>
      <c r="C53" s="24"/>
      <c r="D53" s="52" t="s">
        <v>10</v>
      </c>
      <c r="E53" s="52"/>
      <c r="F53" s="52"/>
      <c r="I53" s="54"/>
      <c r="J53" s="54"/>
      <c r="K53" s="54"/>
      <c r="L53" s="54"/>
      <c r="M53" s="54"/>
      <c r="N53" s="54"/>
      <c r="O53" s="54"/>
      <c r="P53" s="54"/>
      <c r="Q53" s="54"/>
      <c r="R53" s="54"/>
      <c r="S53" s="54"/>
    </row>
    <row r="54" spans="2:19" ht="14.1" customHeight="1" x14ac:dyDescent="0.2">
      <c r="B54" s="24"/>
      <c r="C54" s="27"/>
      <c r="D54" s="52"/>
      <c r="E54" s="52"/>
      <c r="F54" s="52"/>
      <c r="I54" s="54"/>
      <c r="J54" s="54"/>
      <c r="K54" s="54"/>
      <c r="L54" s="54"/>
      <c r="M54" s="54"/>
      <c r="N54" s="54"/>
      <c r="O54" s="54"/>
      <c r="P54" s="54"/>
      <c r="Q54" s="54"/>
      <c r="R54" s="54"/>
      <c r="S54" s="54"/>
    </row>
    <row r="55" spans="2:19" ht="6.95" customHeight="1" x14ac:dyDescent="0.2">
      <c r="B55" s="24"/>
      <c r="C55" s="24"/>
      <c r="D55" s="24"/>
      <c r="E55" s="24"/>
      <c r="F55" s="24"/>
      <c r="I55" s="54"/>
      <c r="J55" s="54"/>
      <c r="K55" s="54"/>
      <c r="L55" s="54"/>
      <c r="M55" s="54"/>
      <c r="N55" s="54"/>
      <c r="O55" s="54"/>
      <c r="P55" s="54"/>
      <c r="Q55" s="54"/>
      <c r="R55" s="54"/>
      <c r="S55" s="54"/>
    </row>
    <row r="56" spans="2:19" ht="27" customHeight="1" x14ac:dyDescent="0.2">
      <c r="B56" s="24"/>
      <c r="C56" s="53" t="str">
        <f>VLOOKUP($B$2,SbN!$B$3:$AF$23,17,0)</f>
        <v>Limitaciones de calidad del agua</v>
      </c>
      <c r="D56" s="53"/>
      <c r="E56" s="53"/>
      <c r="F56" s="24"/>
      <c r="I56" s="54"/>
      <c r="J56" s="54"/>
      <c r="K56" s="54"/>
      <c r="L56" s="54"/>
      <c r="M56" s="54"/>
      <c r="N56" s="54"/>
      <c r="O56" s="54"/>
      <c r="P56" s="54"/>
      <c r="Q56" s="54"/>
      <c r="R56" s="54"/>
      <c r="S56" s="54"/>
    </row>
    <row r="57" spans="2:19" ht="6.95" customHeight="1" x14ac:dyDescent="0.2">
      <c r="B57" s="24"/>
      <c r="C57" s="24"/>
      <c r="D57" s="24"/>
      <c r="E57" s="24"/>
      <c r="F57" s="24"/>
      <c r="I57" s="54"/>
      <c r="J57" s="54"/>
      <c r="K57" s="54"/>
      <c r="L57" s="54"/>
      <c r="M57" s="54"/>
      <c r="N57" s="54"/>
      <c r="O57" s="54"/>
      <c r="P57" s="54"/>
      <c r="Q57" s="54"/>
      <c r="R57" s="54"/>
      <c r="S57" s="54"/>
    </row>
    <row r="58" spans="2:19" ht="27" customHeight="1" x14ac:dyDescent="0.2">
      <c r="B58" s="24"/>
      <c r="C58" s="53" t="str">
        <f>VLOOKUP($B$2,SbN!$B$3:$AF$23,18,0)</f>
        <v>Viabilidad económica variable</v>
      </c>
      <c r="D58" s="53"/>
      <c r="E58" s="53"/>
      <c r="F58" s="24"/>
      <c r="I58" s="54"/>
      <c r="J58" s="54"/>
      <c r="K58" s="54"/>
      <c r="L58" s="54"/>
      <c r="M58" s="54"/>
      <c r="N58" s="54"/>
      <c r="O58" s="54"/>
      <c r="P58" s="54"/>
      <c r="Q58" s="54"/>
      <c r="R58" s="54"/>
      <c r="S58" s="54"/>
    </row>
    <row r="59" spans="2:19" ht="6.95" customHeight="1" x14ac:dyDescent="0.2">
      <c r="B59" s="24"/>
      <c r="C59" s="24"/>
      <c r="D59" s="24"/>
      <c r="E59" s="24"/>
      <c r="F59" s="24"/>
      <c r="I59" s="54"/>
      <c r="J59" s="54"/>
      <c r="K59" s="54"/>
      <c r="L59" s="54"/>
      <c r="M59" s="54"/>
      <c r="N59" s="54"/>
      <c r="O59" s="54"/>
      <c r="P59" s="54"/>
      <c r="Q59" s="54"/>
      <c r="R59" s="54"/>
      <c r="S59" s="54"/>
    </row>
    <row r="60" spans="2:19" ht="27" customHeight="1" x14ac:dyDescent="0.2">
      <c r="B60" s="24"/>
      <c r="C60" s="53" t="str">
        <f>VLOOKUP($B$2,SbN!$B$3:$AF$23,19,0)</f>
        <v>-</v>
      </c>
      <c r="D60" s="53"/>
      <c r="E60" s="53"/>
      <c r="F60" s="24"/>
      <c r="I60" s="54"/>
      <c r="J60" s="54"/>
      <c r="K60" s="54"/>
      <c r="L60" s="54"/>
      <c r="M60" s="54"/>
      <c r="N60" s="54"/>
      <c r="O60" s="54"/>
      <c r="P60" s="54"/>
      <c r="Q60" s="54"/>
      <c r="R60" s="54"/>
      <c r="S60" s="54"/>
    </row>
    <row r="61" spans="2:19" ht="6.95" customHeight="1" x14ac:dyDescent="0.2">
      <c r="B61" s="24"/>
      <c r="C61" s="24"/>
      <c r="D61" s="24"/>
      <c r="E61" s="24"/>
      <c r="F61" s="24"/>
      <c r="I61" s="54"/>
      <c r="J61" s="54"/>
      <c r="K61" s="54"/>
      <c r="L61" s="54"/>
      <c r="M61" s="54"/>
      <c r="N61" s="54"/>
      <c r="O61" s="54"/>
      <c r="P61" s="54"/>
      <c r="Q61" s="54"/>
      <c r="R61" s="54"/>
      <c r="S61" s="54"/>
    </row>
    <row r="62" spans="2:19" ht="27" customHeight="1" x14ac:dyDescent="0.2">
      <c r="B62" s="24"/>
      <c r="C62" s="53" t="str">
        <f>VLOOKUP($B$2,SbN!$B$3:$AF$23,20,0)</f>
        <v>-</v>
      </c>
      <c r="D62" s="53"/>
      <c r="E62" s="53"/>
      <c r="F62" s="24"/>
      <c r="I62" s="54"/>
      <c r="J62" s="54"/>
      <c r="K62" s="54"/>
      <c r="L62" s="54"/>
      <c r="M62" s="54"/>
      <c r="N62" s="54"/>
      <c r="O62" s="54"/>
      <c r="P62" s="54"/>
      <c r="Q62" s="54"/>
      <c r="R62" s="54"/>
      <c r="S62" s="54"/>
    </row>
    <row r="63" spans="2:19" ht="6.95" customHeight="1" x14ac:dyDescent="0.2">
      <c r="B63" s="24"/>
      <c r="C63" s="24"/>
      <c r="D63" s="24"/>
      <c r="E63" s="24"/>
      <c r="F63" s="24"/>
    </row>
    <row r="64" spans="2:19" ht="6.95" customHeight="1" x14ac:dyDescent="0.2"/>
    <row r="65" spans="2:20" ht="6.95" customHeight="1" x14ac:dyDescent="0.2">
      <c r="B65" s="24"/>
      <c r="C65" s="24"/>
      <c r="D65" s="24"/>
      <c r="E65" s="24"/>
      <c r="F65" s="24"/>
      <c r="G65" s="24"/>
      <c r="H65" s="24"/>
      <c r="I65" s="24"/>
      <c r="J65" s="24"/>
      <c r="K65" s="24"/>
      <c r="L65" s="24"/>
      <c r="M65" s="24"/>
      <c r="N65" s="38"/>
      <c r="O65" s="24"/>
      <c r="P65" s="24"/>
      <c r="Q65" s="24"/>
      <c r="R65" s="24"/>
      <c r="S65" s="24"/>
      <c r="T65" s="24"/>
    </row>
    <row r="66" spans="2:20" ht="14.1" customHeight="1" x14ac:dyDescent="0.2">
      <c r="B66" s="24"/>
      <c r="C66" s="24"/>
      <c r="D66" s="50" t="s">
        <v>11</v>
      </c>
      <c r="E66" s="50"/>
      <c r="F66" s="50"/>
      <c r="G66" s="50"/>
      <c r="H66" s="50"/>
      <c r="I66" s="50"/>
      <c r="J66" s="50"/>
      <c r="K66" s="50"/>
      <c r="L66" s="50"/>
      <c r="M66" s="39"/>
      <c r="N66" s="40"/>
      <c r="O66" s="24"/>
      <c r="P66" s="24"/>
      <c r="Q66" s="52" t="s">
        <v>338</v>
      </c>
      <c r="R66" s="52"/>
      <c r="S66" s="52"/>
      <c r="T66" s="24"/>
    </row>
    <row r="67" spans="2:20" ht="14.1" customHeight="1" x14ac:dyDescent="0.2">
      <c r="B67" s="24"/>
      <c r="C67" s="27"/>
      <c r="D67" s="50"/>
      <c r="E67" s="50"/>
      <c r="F67" s="50"/>
      <c r="G67" s="50"/>
      <c r="H67" s="50"/>
      <c r="I67" s="50"/>
      <c r="J67" s="50"/>
      <c r="K67" s="50"/>
      <c r="L67" s="50"/>
      <c r="M67" s="39"/>
      <c r="N67" s="40"/>
      <c r="O67" s="24"/>
      <c r="P67" s="24"/>
      <c r="Q67" s="52"/>
      <c r="R67" s="52"/>
      <c r="S67" s="52"/>
      <c r="T67" s="24"/>
    </row>
    <row r="68" spans="2:20" ht="6.95" customHeight="1" x14ac:dyDescent="0.2">
      <c r="B68" s="24"/>
      <c r="C68" s="51" t="str">
        <f>VLOOKUP($B$2,SbN!$B$3:$AF$23,22,0)</f>
        <v>• Viviendas, edificios institucionales y comerciales donde se reemplaza agua potable en usos no esenciales como riego, sanitarios o lavado
• Industrias y parques tecnológicos con procesos que admiten agua no potable para servicios generales o usos operativos
• Áreas rurales y agrícolas donde se utiliza para riego suplementario, consumo animal y resiliencia hídrica en zonas áridas o con acceso limitado
• Edificaciones multifuncionales que integran captación de lluvia con agricultura urbana y energía solar, promoviendo autosuficiencia hídrica y energética</v>
      </c>
      <c r="D68" s="51"/>
      <c r="E68" s="51"/>
      <c r="F68" s="51"/>
      <c r="G68" s="51"/>
      <c r="H68" s="51"/>
      <c r="I68" s="51"/>
      <c r="J68" s="51"/>
      <c r="K68" s="51"/>
      <c r="L68" s="51"/>
      <c r="M68" s="51"/>
      <c r="N68" s="41"/>
      <c r="O68" s="24"/>
      <c r="P68" s="24"/>
      <c r="Q68" s="25"/>
      <c r="R68" s="25"/>
      <c r="S68" s="25"/>
      <c r="T68" s="24"/>
    </row>
    <row r="69" spans="2:20" ht="28.5" x14ac:dyDescent="0.2">
      <c r="B69" s="24"/>
      <c r="C69" s="51"/>
      <c r="D69" s="51"/>
      <c r="E69" s="51"/>
      <c r="F69" s="51"/>
      <c r="G69" s="51"/>
      <c r="H69" s="51"/>
      <c r="I69" s="51"/>
      <c r="J69" s="51"/>
      <c r="K69" s="51"/>
      <c r="L69" s="51"/>
      <c r="M69" s="51"/>
      <c r="N69" s="41"/>
      <c r="O69" s="24"/>
      <c r="P69" s="42" t="s">
        <v>339</v>
      </c>
      <c r="Q69" s="43" t="s">
        <v>23</v>
      </c>
      <c r="R69" s="43" t="s">
        <v>24</v>
      </c>
      <c r="S69" s="44" t="s">
        <v>25</v>
      </c>
      <c r="T69" s="24"/>
    </row>
    <row r="70" spans="2:20" x14ac:dyDescent="0.2">
      <c r="B70" s="24"/>
      <c r="C70" s="51"/>
      <c r="D70" s="51"/>
      <c r="E70" s="51"/>
      <c r="F70" s="51"/>
      <c r="G70" s="51"/>
      <c r="H70" s="51"/>
      <c r="I70" s="51"/>
      <c r="J70" s="51"/>
      <c r="K70" s="51"/>
      <c r="L70" s="51"/>
      <c r="M70" s="51"/>
      <c r="N70" s="41"/>
      <c r="O70" s="24"/>
      <c r="P70" s="42" t="s">
        <v>12</v>
      </c>
      <c r="Q70" s="45" t="str">
        <f>CHOOSE(MATCH(VLOOKUP($B$2,SbN!$B$3:$AF$23,23,0), {"Muy bajo","Bajo","Medio","Alto","Muy alto"}, 0), "▫︎", "◔", "◑", "◕", "●")</f>
        <v>◕</v>
      </c>
      <c r="R70" s="45" t="str">
        <f>CHOOSE(MATCH(VLOOKUP($B$2,SbN!$B$3:$AF$23,24,0), {"Muy bajo","Bajo","Medio","Alto","Muy alto"}, 0), "▫︎", "◔", "◑", "◕", "●")</f>
        <v>◕</v>
      </c>
      <c r="S70" s="45" t="str">
        <f>CHOOSE(MATCH(VLOOKUP($B$2,SbN!$B$3:$AF$23,25,0), {"Muy bajo","Bajo","Medio","Alto","Muy alto"}, 0), "▫︎", "◔", "◑", "◕", "●")</f>
        <v>●</v>
      </c>
      <c r="T70" s="24"/>
    </row>
    <row r="71" spans="2:20" x14ac:dyDescent="0.2">
      <c r="B71" s="24"/>
      <c r="C71" s="51"/>
      <c r="D71" s="51"/>
      <c r="E71" s="51"/>
      <c r="F71" s="51"/>
      <c r="G71" s="51"/>
      <c r="H71" s="51"/>
      <c r="I71" s="51"/>
      <c r="J71" s="51"/>
      <c r="K71" s="51"/>
      <c r="L71" s="51"/>
      <c r="M71" s="51"/>
      <c r="N71" s="41"/>
      <c r="O71" s="24"/>
      <c r="P71" s="42" t="s">
        <v>13</v>
      </c>
      <c r="Q71" s="45" t="str">
        <f>CHOOSE(MATCH(VLOOKUP($B$2,SbN!$B$3:$AF$23,26,0), {"Muy bajo","Bajo","Medio","Alto","Muy alto"}, 0), "▫︎", "◔", "◑", "◕", "●")</f>
        <v>◑</v>
      </c>
      <c r="R71" s="45" t="str">
        <f>CHOOSE(MATCH(VLOOKUP($B$2,SbN!$B$3:$AF$23,27,0), {"Muy bajo","Bajo","Medio","Alto","Muy alto"}, 0), "▫︎", "◔", "◑", "◕", "●")</f>
        <v>◕</v>
      </c>
      <c r="S71" s="45" t="str">
        <f>CHOOSE(MATCH(VLOOKUP($B$2,SbN!$B$3:$AF$23,28,0), {"Muy bajo","Bajo","Medio","Alto","Muy alto"}, 0), "▫︎", "◔", "◑", "◕", "●")</f>
        <v>◕</v>
      </c>
      <c r="T71" s="24"/>
    </row>
    <row r="72" spans="2:20" x14ac:dyDescent="0.2">
      <c r="B72" s="24"/>
      <c r="C72" s="51"/>
      <c r="D72" s="51"/>
      <c r="E72" s="51"/>
      <c r="F72" s="51"/>
      <c r="G72" s="51"/>
      <c r="H72" s="51"/>
      <c r="I72" s="51"/>
      <c r="J72" s="51"/>
      <c r="K72" s="51"/>
      <c r="L72" s="51"/>
      <c r="M72" s="51"/>
      <c r="N72" s="41"/>
      <c r="O72" s="24"/>
      <c r="P72" s="42" t="s">
        <v>14</v>
      </c>
      <c r="Q72" s="45" t="str">
        <f>CHOOSE(MATCH(VLOOKUP($B$2,SbN!$B$3:$AF$23,29,0), {"Muy bajo","Bajo","Medio","Alto","Muy alto"}, 0), "▫︎", "◔", "◑", "◕", "●")</f>
        <v>◕</v>
      </c>
      <c r="R72" s="45" t="str">
        <f>CHOOSE(MATCH(VLOOKUP($B$2,SbN!$B$3:$AF$23,30,0), {"Muy bajo","Bajo","Medio","Alto","Muy alto"}, 0), "▫︎", "◔", "◑", "◕", "●")</f>
        <v>◕</v>
      </c>
      <c r="S72" s="45" t="str">
        <f>CHOOSE(MATCH(VLOOKUP($B$2,SbN!$B$3:$AF$23,31,0), {"Muy bajo","Bajo","Medio","Alto","Muy alto"}, 0), "▫︎", "◔", "◑", "◕", "●")</f>
        <v>●</v>
      </c>
      <c r="T72" s="24"/>
    </row>
    <row r="73" spans="2:20" ht="21" customHeight="1" x14ac:dyDescent="0.2">
      <c r="B73" s="24"/>
      <c r="C73" s="51"/>
      <c r="D73" s="51"/>
      <c r="E73" s="51"/>
      <c r="F73" s="51"/>
      <c r="G73" s="51"/>
      <c r="H73" s="51"/>
      <c r="I73" s="51"/>
      <c r="J73" s="51"/>
      <c r="K73" s="51"/>
      <c r="L73" s="51"/>
      <c r="M73" s="51"/>
      <c r="N73" s="41"/>
      <c r="O73" s="24"/>
      <c r="P73" s="24"/>
      <c r="Q73" s="24"/>
      <c r="R73" s="24"/>
      <c r="S73" s="24"/>
      <c r="T73" s="24"/>
    </row>
    <row r="74" spans="2:20" ht="20.25" customHeight="1" x14ac:dyDescent="0.2">
      <c r="B74" s="24"/>
      <c r="C74" s="51"/>
      <c r="D74" s="51"/>
      <c r="E74" s="51"/>
      <c r="F74" s="51"/>
      <c r="G74" s="51"/>
      <c r="H74" s="51"/>
      <c r="I74" s="51"/>
      <c r="J74" s="51"/>
      <c r="K74" s="51"/>
      <c r="L74" s="51"/>
      <c r="M74" s="51"/>
      <c r="N74" s="41"/>
      <c r="O74" s="46"/>
      <c r="P74" s="46"/>
      <c r="Q74" s="46"/>
      <c r="R74" s="46"/>
      <c r="S74" s="46"/>
      <c r="T74" s="24"/>
    </row>
    <row r="75" spans="2:20" ht="6.95" customHeight="1" x14ac:dyDescent="0.2"/>
    <row r="76" spans="2:20" hidden="1" x14ac:dyDescent="0.2">
      <c r="B76" s="24"/>
      <c r="C76" s="24"/>
      <c r="D76" s="50" t="s">
        <v>340</v>
      </c>
      <c r="E76" s="50"/>
      <c r="F76" s="50"/>
      <c r="G76" s="50"/>
      <c r="H76" s="50"/>
      <c r="I76" s="50"/>
      <c r="J76" s="50"/>
      <c r="K76" s="50"/>
      <c r="L76" s="50"/>
      <c r="M76" s="50"/>
      <c r="N76" s="50"/>
      <c r="O76" s="50"/>
      <c r="P76" s="50"/>
      <c r="Q76" s="50"/>
      <c r="R76" s="50"/>
      <c r="S76" s="50"/>
      <c r="T76" s="50"/>
    </row>
    <row r="77" spans="2:20" hidden="1" x14ac:dyDescent="0.2">
      <c r="B77" s="24"/>
      <c r="C77" s="27"/>
      <c r="D77" s="50"/>
      <c r="E77" s="50"/>
      <c r="F77" s="50"/>
      <c r="G77" s="50"/>
      <c r="H77" s="50"/>
      <c r="I77" s="50"/>
      <c r="J77" s="50"/>
      <c r="K77" s="50"/>
      <c r="L77" s="50"/>
      <c r="M77" s="50"/>
      <c r="N77" s="50"/>
      <c r="O77" s="50"/>
      <c r="P77" s="50"/>
      <c r="Q77" s="50"/>
      <c r="R77" s="50"/>
      <c r="S77" s="50"/>
      <c r="T77" s="50"/>
    </row>
    <row r="78" spans="2:20" ht="14.1" hidden="1" customHeight="1" x14ac:dyDescent="0.2">
      <c r="B78" s="24"/>
      <c r="C78" s="28" t="s">
        <v>341</v>
      </c>
      <c r="D78" s="46"/>
      <c r="E78" s="46"/>
      <c r="F78" s="46"/>
      <c r="G78" s="46"/>
      <c r="H78" s="46"/>
      <c r="I78" s="46"/>
      <c r="J78" s="46"/>
      <c r="K78" s="46"/>
      <c r="L78" s="46"/>
      <c r="M78" s="46"/>
      <c r="N78" s="46"/>
      <c r="O78" s="46"/>
      <c r="P78" s="46"/>
      <c r="Q78" s="46"/>
      <c r="R78" s="46"/>
      <c r="S78" s="46"/>
      <c r="T78" s="24"/>
    </row>
    <row r="79" spans="2:20" hidden="1" x14ac:dyDescent="0.2">
      <c r="B79" s="24"/>
      <c r="C79" s="28" t="s">
        <v>341</v>
      </c>
      <c r="D79" s="46"/>
      <c r="E79" s="46"/>
      <c r="F79" s="46"/>
      <c r="G79" s="46"/>
      <c r="H79" s="46"/>
      <c r="I79" s="46"/>
      <c r="J79" s="46"/>
      <c r="K79" s="46"/>
      <c r="L79" s="46"/>
      <c r="M79" s="46"/>
      <c r="N79" s="46"/>
      <c r="O79" s="46"/>
      <c r="P79" s="46"/>
      <c r="Q79" s="46"/>
      <c r="R79" s="46"/>
      <c r="S79" s="46"/>
      <c r="T79" s="24"/>
    </row>
    <row r="80" spans="2:20" ht="6.95" hidden="1" customHeight="1" x14ac:dyDescent="0.2">
      <c r="B80" s="24"/>
      <c r="C80" s="24"/>
      <c r="D80" s="24"/>
      <c r="E80" s="24"/>
      <c r="F80" s="24"/>
      <c r="G80" s="24"/>
      <c r="H80" s="24"/>
      <c r="I80" s="24"/>
      <c r="J80" s="24"/>
      <c r="K80" s="24"/>
      <c r="L80" s="24"/>
      <c r="M80" s="24"/>
      <c r="N80" s="24"/>
      <c r="O80" s="24"/>
      <c r="P80" s="24"/>
      <c r="Q80" s="24"/>
      <c r="R80" s="24"/>
      <c r="S80" s="24"/>
      <c r="T80" s="24"/>
    </row>
    <row r="81" ht="6.95" hidden="1" customHeight="1" x14ac:dyDescent="0.2"/>
  </sheetData>
  <mergeCells count="25">
    <mergeCell ref="D13:F14"/>
    <mergeCell ref="E16:E18"/>
    <mergeCell ref="I7:S30"/>
    <mergeCell ref="Y24:AG48"/>
    <mergeCell ref="V2:Z5"/>
    <mergeCell ref="B2:T3"/>
    <mergeCell ref="D5:F6"/>
    <mergeCell ref="J5:T6"/>
    <mergeCell ref="D21:F22"/>
    <mergeCell ref="D76:T77"/>
    <mergeCell ref="C68:M74"/>
    <mergeCell ref="Q66:S67"/>
    <mergeCell ref="D66:L67"/>
    <mergeCell ref="D41:F42"/>
    <mergeCell ref="C44:E44"/>
    <mergeCell ref="C46:E46"/>
    <mergeCell ref="C48:E48"/>
    <mergeCell ref="C50:E50"/>
    <mergeCell ref="D53:F54"/>
    <mergeCell ref="C56:E56"/>
    <mergeCell ref="C58:E58"/>
    <mergeCell ref="C60:E60"/>
    <mergeCell ref="C62:E62"/>
    <mergeCell ref="I34:S62"/>
    <mergeCell ref="D33:F34"/>
  </mergeCells>
  <printOptions horizontalCentered="1"/>
  <pageMargins left="0.25" right="0.25" top="0.75" bottom="0.75" header="0.3" footer="0.3"/>
  <pageSetup scale="68" fitToHeight="0" orientation="portrait" horizontalDpi="300" r:id="rId1"/>
  <rowBreaks count="1" manualBreakCount="1">
    <brk id="86" max="20" man="1"/>
  </rowBreaks>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FD922E0-BEF8-4B3B-ADA0-EBD699A8A232}">
          <x14:formula1>
            <xm:f>SbN!$B$3:$B$23</xm:f>
          </x14:formula1>
          <xm:sqref>B2:T3</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c70a07de-8349-4e7b-b463-5c2a53beca91" xsi:nil="true"/>
    <lcf76f155ced4ddcb4097134ff3c332f xmlns="dcd69226-c55a-43cc-8050-37093b926557">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o" ma:contentTypeID="0x0101001A125CECE6CE574281A7C370AD3A070F" ma:contentTypeVersion="14" ma:contentTypeDescription="Crear nuevo documento." ma:contentTypeScope="" ma:versionID="8be15dab6502195ca4d4de5f6a92141f">
  <xsd:schema xmlns:xsd="http://www.w3.org/2001/XMLSchema" xmlns:xs="http://www.w3.org/2001/XMLSchema" xmlns:p="http://schemas.microsoft.com/office/2006/metadata/properties" xmlns:ns2="dcd69226-c55a-43cc-8050-37093b926557" xmlns:ns3="c70a07de-8349-4e7b-b463-5c2a53beca91" targetNamespace="http://schemas.microsoft.com/office/2006/metadata/properties" ma:root="true" ma:fieldsID="a6d8cf3286456cf7a6ed6c58c284ee84" ns2:_="" ns3:_="">
    <xsd:import namespace="dcd69226-c55a-43cc-8050-37093b926557"/>
    <xsd:import namespace="c70a07de-8349-4e7b-b463-5c2a53beca91"/>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MediaServiceDateTaken"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element ref="ns2:MediaServiceLocation"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cd69226-c55a-43cc-8050-37093b92655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ServiceDateTaken" ma:index="12" nillable="true" ma:displayName="MediaServiceDateTaken" ma:hidden="true" ma:indexed="true" ma:internalName="MediaServiceDateTake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Etiquetas de imagen" ma:readOnly="false" ma:fieldId="{5cf76f15-5ced-4ddc-b409-7134ff3c332f}" ma:taxonomyMulti="true" ma:sspId="8d09dcb0-05b5-4a7a-80df-57e92c9037b6"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Location" ma:index="20" nillable="true" ma:displayName="Location" ma:indexed="true" ma:internalName="MediaServiceLocation" ma:readOnly="true">
      <xsd:simpleType>
        <xsd:restriction base="dms:Text"/>
      </xsd:simpleType>
    </xsd:element>
    <xsd:element name="MediaServiceBillingMetadata" ma:index="21"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c70a07de-8349-4e7b-b463-5c2a53beca91" elementFormDefault="qualified">
    <xsd:import namespace="http://schemas.microsoft.com/office/2006/documentManagement/types"/>
    <xsd:import namespace="http://schemas.microsoft.com/office/infopath/2007/PartnerControls"/>
    <xsd:element name="TaxCatchAll" ma:index="18" nillable="true" ma:displayName="Taxonomy Catch All Column" ma:hidden="true" ma:list="{d846722e-f2cd-45d3-aecf-8d40c7ded616}" ma:internalName="TaxCatchAll" ma:showField="CatchAllData" ma:web="c70a07de-8349-4e7b-b463-5c2a53beca9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D300FAA5-583E-4E1D-819E-0A4210D35DBA}">
  <ds:schemaRefs>
    <ds:schemaRef ds:uri="http://schemas.microsoft.com/office/2006/metadata/properties"/>
    <ds:schemaRef ds:uri="http://schemas.microsoft.com/office/infopath/2007/PartnerControls"/>
    <ds:schemaRef ds:uri="c70a07de-8349-4e7b-b463-5c2a53beca91"/>
    <ds:schemaRef ds:uri="dcd69226-c55a-43cc-8050-37093b926557"/>
  </ds:schemaRefs>
</ds:datastoreItem>
</file>

<file path=customXml/itemProps2.xml><?xml version="1.0" encoding="utf-8"?>
<ds:datastoreItem xmlns:ds="http://schemas.openxmlformats.org/officeDocument/2006/customXml" ds:itemID="{5CC7CC62-38A2-48B6-9A3F-2CEB85C30F8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cd69226-c55a-43cc-8050-37093b926557"/>
    <ds:schemaRef ds:uri="c70a07de-8349-4e7b-b463-5c2a53beca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3C821DD0-BE89-4EB4-A498-A10B30443EDD}">
  <ds:schemaRefs>
    <ds:schemaRef ds:uri="http://schemas.microsoft.com/sharepoint/v3/contenttype/forms"/>
  </ds:schemaRefs>
</ds:datastoreItem>
</file>

<file path=docMetadata/LabelInfo.xml><?xml version="1.0" encoding="utf-8"?>
<clbl:labelList xmlns:clbl="http://schemas.microsoft.com/office/2020/mipLabelMetadata">
  <clbl:label id="{79be6dc1-d78e-4bbb-b22b-d994c0a417a7}" enabled="0" method="" siteId="{79be6dc1-d78e-4bbb-b22b-d994c0a417a7}"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6</vt:i4>
      </vt:variant>
      <vt:variant>
        <vt:lpstr>Rangos con nombre</vt:lpstr>
      </vt:variant>
      <vt:variant>
        <vt:i4>22</vt:i4>
      </vt:variant>
    </vt:vector>
  </HeadingPairs>
  <TitlesOfParts>
    <vt:vector size="28" baseType="lpstr">
      <vt:lpstr>SbN</vt:lpstr>
      <vt:lpstr>Tipologías</vt:lpstr>
      <vt:lpstr>Desafios</vt:lpstr>
      <vt:lpstr>Hoja4</vt:lpstr>
      <vt:lpstr>Costos</vt:lpstr>
      <vt:lpstr>Fichas</vt:lpstr>
      <vt:lpstr>Agroforestería</vt:lpstr>
      <vt:lpstr>Área_de_filtro_verde</vt:lpstr>
      <vt:lpstr>Fichas!Área_de_impresión</vt:lpstr>
      <vt:lpstr>Canales_vegetados</vt:lpstr>
      <vt:lpstr>Conservación_del_bosque</vt:lpstr>
      <vt:lpstr>Cosecha_de_agua</vt:lpstr>
      <vt:lpstr>Espacios_verdes</vt:lpstr>
      <vt:lpstr>Estanque_de_bioretención</vt:lpstr>
      <vt:lpstr>Humedales_artificiales</vt:lpstr>
      <vt:lpstr>Jardines_de_lluvia</vt:lpstr>
      <vt:lpstr>Llanuras_de_inundación</vt:lpstr>
      <vt:lpstr>Parque_inundable</vt:lpstr>
      <vt:lpstr>Pavimentos_verdes_adaptados</vt:lpstr>
      <vt:lpstr>Renaturalización_de_cuerpos_de_agua</vt:lpstr>
      <vt:lpstr>Restauración_activa___Enriquecimiento</vt:lpstr>
      <vt:lpstr>Restauración_activa_–_Nucleación</vt:lpstr>
      <vt:lpstr>Restauración_de_vegetación_riparia</vt:lpstr>
      <vt:lpstr>Restauración_pasiva</vt:lpstr>
      <vt:lpstr>Silvicultura_de_cuenca_urbana</vt:lpstr>
      <vt:lpstr>Techos_verdes</vt:lpstr>
      <vt:lpstr>Vías_ciclo_pedestres_con_pavimento_verde</vt:lpstr>
      <vt:lpstr>Zanjas_de_infiltración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Juan Gonzalez</dc:creator>
  <cp:keywords/>
  <dc:description/>
  <cp:lastModifiedBy>Jonathan Nogales Pimentel</cp:lastModifiedBy>
  <cp:revision/>
  <cp:lastPrinted>2025-11-12T15:37:56Z</cp:lastPrinted>
  <dcterms:created xsi:type="dcterms:W3CDTF">2025-05-07T19:31:37Z</dcterms:created>
  <dcterms:modified xsi:type="dcterms:W3CDTF">2025-11-12T15:37:56Z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0x0101001A125CECE6CE574281A7C370AD3A070F</vt:lpwstr>
  </property>
  <property fmtid="{D5CDD505-2E9C-101B-9397-08002B2CF9AE}" pid="3" name="MediaServiceImageTags">
    <vt:lpwstr/>
  </property>
</Properties>
</file>